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Angular offset" sheetId="1" r:id="rId1"/>
    <sheet name="Linear offset" sheetId="2" r:id="rId2"/>
  </sheets>
  <definedNames>
    <definedName name="a">'Angular offset'!$D$38</definedName>
    <definedName name="aa">'Linear offset'!$N$7</definedName>
    <definedName name="b">'Angular offset'!$D$39</definedName>
    <definedName name="bb">'Linear offset'!$N$8</definedName>
    <definedName name="Da">'Angular offset'!$K$10</definedName>
    <definedName name="Daa">'Linear offset'!$K$10</definedName>
    <definedName name="Do">'Angular offset'!$K$9</definedName>
    <definedName name="Doo">'Linear offset'!$K$9</definedName>
    <definedName name="Ha">'Angular offset'!$K$8</definedName>
    <definedName name="Haa">'Linear offset'!$C$38</definedName>
    <definedName name="Ho">'Angular offset'!$K$7</definedName>
    <definedName name="Hoo">'Linear offset'!$C$37</definedName>
    <definedName name="L">'Angular offset'!$C$31</definedName>
    <definedName name="LL">'Linear offset'!$C$31</definedName>
    <definedName name="Ra">'Angular offset'!$C$33</definedName>
    <definedName name="Raa">'Linear offset'!$C$33</definedName>
    <definedName name="Rad">'Angular offset'!$C$43</definedName>
    <definedName name="Ro">'Angular offset'!$C$32</definedName>
    <definedName name="Roo">'Linear offset'!$C$32</definedName>
    <definedName name="To">'Angular offset'!$K$12</definedName>
    <definedName name="Too">'Linear offset'!$K$12</definedName>
    <definedName name="Tt">'Angular offset'!$K$36</definedName>
    <definedName name="Ttt">'Linear offset'!$K$36</definedName>
  </definedNames>
  <calcPr calcId="145621"/>
</workbook>
</file>

<file path=xl/calcChain.xml><?xml version="1.0" encoding="utf-8"?>
<calcChain xmlns="http://schemas.openxmlformats.org/spreadsheetml/2006/main">
  <c r="R41" i="2" l="1"/>
  <c r="N8" i="2"/>
  <c r="K32" i="2" s="1"/>
  <c r="N7" i="2"/>
  <c r="K33" i="2" s="1"/>
  <c r="K35" i="2"/>
  <c r="R17" i="2"/>
  <c r="K11" i="2"/>
  <c r="K31" i="2" l="1"/>
  <c r="K9" i="2"/>
  <c r="K34" i="2"/>
  <c r="K8" i="2"/>
  <c r="K7" i="2"/>
  <c r="C42" i="2"/>
  <c r="C43" i="1"/>
  <c r="D38" i="1" s="1"/>
  <c r="K7" i="1" l="1"/>
  <c r="K33" i="1"/>
  <c r="K22" i="2"/>
  <c r="K31" i="1"/>
  <c r="K9" i="1"/>
  <c r="K25" i="1"/>
  <c r="U25" i="1" s="1"/>
  <c r="K41" i="1"/>
  <c r="V41" i="1" s="1"/>
  <c r="K41" i="2"/>
  <c r="K53" i="1"/>
  <c r="U53" i="1" s="1"/>
  <c r="K21" i="1"/>
  <c r="U21" i="1" s="1"/>
  <c r="D39" i="1"/>
  <c r="K8" i="1" s="1"/>
  <c r="K45" i="1"/>
  <c r="M45" i="1" s="1"/>
  <c r="N45" i="1" s="1"/>
  <c r="K17" i="1"/>
  <c r="U17" i="1" s="1"/>
  <c r="K49" i="1"/>
  <c r="U49" i="1" s="1"/>
  <c r="K18" i="2"/>
  <c r="K48" i="2"/>
  <c r="K46" i="1"/>
  <c r="U46" i="1" s="1"/>
  <c r="K19" i="2"/>
  <c r="K42" i="2"/>
  <c r="K49" i="2"/>
  <c r="K53" i="2"/>
  <c r="K20" i="1"/>
  <c r="V20" i="1" s="1"/>
  <c r="K24" i="1"/>
  <c r="V24" i="1" s="1"/>
  <c r="K44" i="1"/>
  <c r="M44" i="1" s="1"/>
  <c r="N44" i="1" s="1"/>
  <c r="K48" i="1"/>
  <c r="L48" i="1" s="1"/>
  <c r="K52" i="1"/>
  <c r="U52" i="1" s="1"/>
  <c r="K17" i="2"/>
  <c r="K21" i="2"/>
  <c r="K25" i="2"/>
  <c r="K44" i="2"/>
  <c r="K47" i="2"/>
  <c r="K51" i="2"/>
  <c r="K52" i="2"/>
  <c r="K18" i="1"/>
  <c r="M18" i="1" s="1"/>
  <c r="N18" i="1" s="1"/>
  <c r="K22" i="1"/>
  <c r="M22" i="1" s="1"/>
  <c r="N22" i="1" s="1"/>
  <c r="K42" i="1"/>
  <c r="U42" i="1" s="1"/>
  <c r="K50" i="1"/>
  <c r="U50" i="1" s="1"/>
  <c r="K23" i="2"/>
  <c r="K45" i="2"/>
  <c r="K19" i="1"/>
  <c r="V19" i="1" s="1"/>
  <c r="K23" i="1"/>
  <c r="V23" i="1" s="1"/>
  <c r="K43" i="1"/>
  <c r="U43" i="1" s="1"/>
  <c r="K47" i="1"/>
  <c r="V47" i="1" s="1"/>
  <c r="K51" i="1"/>
  <c r="U51" i="1" s="1"/>
  <c r="K20" i="2"/>
  <c r="K24" i="2"/>
  <c r="K43" i="2"/>
  <c r="K46" i="2"/>
  <c r="K50" i="2"/>
  <c r="M19" i="1"/>
  <c r="N19" i="1" s="1"/>
  <c r="U19" i="1"/>
  <c r="M24" i="1"/>
  <c r="N24" i="1" s="1"/>
  <c r="K10" i="2"/>
  <c r="K10" i="1"/>
  <c r="L41" i="1"/>
  <c r="M41" i="1"/>
  <c r="N41" i="1" s="1"/>
  <c r="U41" i="1"/>
  <c r="L42" i="1"/>
  <c r="V42" i="1"/>
  <c r="M42" i="1"/>
  <c r="N42" i="1" s="1"/>
  <c r="U44" i="1"/>
  <c r="V44" i="1"/>
  <c r="L44" i="1"/>
  <c r="U48" i="1"/>
  <c r="L51" i="1"/>
  <c r="M51" i="1"/>
  <c r="N51" i="1" s="1"/>
  <c r="L25" i="1"/>
  <c r="L21" i="1"/>
  <c r="L24" i="2" l="1"/>
  <c r="U24" i="2"/>
  <c r="V24" i="2"/>
  <c r="L23" i="2"/>
  <c r="U23" i="2"/>
  <c r="V23" i="2"/>
  <c r="M44" i="2"/>
  <c r="N44" i="2" s="1"/>
  <c r="V44" i="2"/>
  <c r="U44" i="2"/>
  <c r="L44" i="2"/>
  <c r="V19" i="2"/>
  <c r="L19" i="2"/>
  <c r="U19" i="2"/>
  <c r="V25" i="1"/>
  <c r="U50" i="2"/>
  <c r="M50" i="2"/>
  <c r="N50" i="2" s="1"/>
  <c r="L50" i="2"/>
  <c r="V50" i="2"/>
  <c r="U52" i="2"/>
  <c r="M52" i="2"/>
  <c r="N52" i="2" s="1"/>
  <c r="V52" i="2"/>
  <c r="L52" i="2"/>
  <c r="U53" i="2"/>
  <c r="V53" i="2"/>
  <c r="L53" i="2"/>
  <c r="M53" i="2"/>
  <c r="N53" i="2" s="1"/>
  <c r="M21" i="1"/>
  <c r="N21" i="1" s="1"/>
  <c r="P21" i="1" s="1"/>
  <c r="M49" i="1"/>
  <c r="N49" i="1" s="1"/>
  <c r="V43" i="2"/>
  <c r="M43" i="2"/>
  <c r="N43" i="2" s="1"/>
  <c r="L43" i="2"/>
  <c r="U43" i="2"/>
  <c r="L45" i="2"/>
  <c r="V45" i="2"/>
  <c r="U45" i="2"/>
  <c r="M45" i="2"/>
  <c r="N45" i="2" s="1"/>
  <c r="V47" i="2"/>
  <c r="M47" i="2"/>
  <c r="N47" i="2" s="1"/>
  <c r="P47" i="2" s="1"/>
  <c r="L47" i="2"/>
  <c r="U47" i="2"/>
  <c r="U17" i="2"/>
  <c r="L17" i="2"/>
  <c r="V17" i="2"/>
  <c r="M17" i="2"/>
  <c r="N17" i="2" s="1"/>
  <c r="M42" i="2"/>
  <c r="N42" i="2" s="1"/>
  <c r="L42" i="2"/>
  <c r="U42" i="2"/>
  <c r="V42" i="2"/>
  <c r="U18" i="2"/>
  <c r="L18" i="2"/>
  <c r="V18" i="2"/>
  <c r="U22" i="2"/>
  <c r="L22" i="2"/>
  <c r="V22" i="2"/>
  <c r="V21" i="1"/>
  <c r="Q17" i="2"/>
  <c r="S17" i="2" s="1"/>
  <c r="Q41" i="2"/>
  <c r="S41" i="2" s="1"/>
  <c r="K12" i="2"/>
  <c r="K36" i="2"/>
  <c r="U20" i="2"/>
  <c r="L20" i="2"/>
  <c r="V20" i="2"/>
  <c r="M25" i="2"/>
  <c r="N25" i="2" s="1"/>
  <c r="U25" i="2"/>
  <c r="L25" i="2"/>
  <c r="V25" i="2"/>
  <c r="M25" i="1"/>
  <c r="N25" i="1" s="1"/>
  <c r="M46" i="1"/>
  <c r="N46" i="1" s="1"/>
  <c r="V46" i="2"/>
  <c r="M46" i="2"/>
  <c r="N46" i="2" s="1"/>
  <c r="U46" i="2"/>
  <c r="L46" i="2"/>
  <c r="U51" i="2"/>
  <c r="M51" i="2"/>
  <c r="N51" i="2" s="1"/>
  <c r="V51" i="2"/>
  <c r="L51" i="2"/>
  <c r="M21" i="2"/>
  <c r="N21" i="2" s="1"/>
  <c r="P21" i="2" s="1"/>
  <c r="V21" i="2"/>
  <c r="U21" i="2"/>
  <c r="L21" i="2"/>
  <c r="V49" i="2"/>
  <c r="L49" i="2"/>
  <c r="U49" i="2"/>
  <c r="M49" i="2"/>
  <c r="N49" i="2" s="1"/>
  <c r="V48" i="2"/>
  <c r="M48" i="2"/>
  <c r="N48" i="2" s="1"/>
  <c r="U48" i="2"/>
  <c r="L48" i="2"/>
  <c r="U41" i="2"/>
  <c r="M41" i="2"/>
  <c r="N41" i="2" s="1"/>
  <c r="P41" i="2" s="1"/>
  <c r="V41" i="2"/>
  <c r="L41" i="2"/>
  <c r="R17" i="1"/>
  <c r="L47" i="1"/>
  <c r="M17" i="1"/>
  <c r="N17" i="1" s="1"/>
  <c r="K32" i="1"/>
  <c r="K34" i="1"/>
  <c r="M22" i="2"/>
  <c r="N22" i="2" s="1"/>
  <c r="L22" i="1"/>
  <c r="P22" i="1" s="1"/>
  <c r="M47" i="1"/>
  <c r="N47" i="1" s="1"/>
  <c r="L24" i="1"/>
  <c r="P24" i="1" s="1"/>
  <c r="V53" i="1"/>
  <c r="V45" i="1"/>
  <c r="K11" i="1"/>
  <c r="K12" i="1" s="1"/>
  <c r="K35" i="1"/>
  <c r="K36" i="1" s="1"/>
  <c r="O51" i="1" s="1"/>
  <c r="L17" i="1"/>
  <c r="U24" i="1"/>
  <c r="M53" i="1"/>
  <c r="N53" i="1" s="1"/>
  <c r="U47" i="1"/>
  <c r="V46" i="1"/>
  <c r="M18" i="2"/>
  <c r="N18" i="2" s="1"/>
  <c r="V22" i="1"/>
  <c r="V17" i="1"/>
  <c r="L53" i="1"/>
  <c r="V50" i="1"/>
  <c r="M48" i="1"/>
  <c r="N48" i="1" s="1"/>
  <c r="P48" i="1" s="1"/>
  <c r="U22" i="1"/>
  <c r="L45" i="1"/>
  <c r="P45" i="1" s="1"/>
  <c r="M23" i="2"/>
  <c r="N23" i="2" s="1"/>
  <c r="M52" i="1"/>
  <c r="N52" i="1" s="1"/>
  <c r="M50" i="1"/>
  <c r="N50" i="1" s="1"/>
  <c r="L50" i="1"/>
  <c r="V48" i="1"/>
  <c r="U45" i="1"/>
  <c r="M43" i="1"/>
  <c r="N43" i="1" s="1"/>
  <c r="L18" i="1"/>
  <c r="P18" i="1" s="1"/>
  <c r="V51" i="1"/>
  <c r="V49" i="1"/>
  <c r="L49" i="1"/>
  <c r="P49" i="1" s="1"/>
  <c r="L46" i="1"/>
  <c r="R41" i="1"/>
  <c r="M23" i="1"/>
  <c r="N23" i="1" s="1"/>
  <c r="L23" i="1"/>
  <c r="L19" i="1"/>
  <c r="M20" i="1"/>
  <c r="N20" i="1" s="1"/>
  <c r="L20" i="1"/>
  <c r="M19" i="2"/>
  <c r="N19" i="2" s="1"/>
  <c r="P19" i="2" s="1"/>
  <c r="L43" i="1"/>
  <c r="U18" i="1"/>
  <c r="V43" i="1"/>
  <c r="V18" i="1"/>
  <c r="U20" i="1"/>
  <c r="V52" i="1"/>
  <c r="L52" i="1"/>
  <c r="P52" i="2"/>
  <c r="U23" i="1"/>
  <c r="M24" i="2"/>
  <c r="N24" i="2" s="1"/>
  <c r="P17" i="2"/>
  <c r="M20" i="2"/>
  <c r="N20" i="2" s="1"/>
  <c r="P20" i="2" s="1"/>
  <c r="P25" i="1"/>
  <c r="Q17" i="1"/>
  <c r="S17" i="1" s="1"/>
  <c r="Q41" i="1"/>
  <c r="S41" i="1" s="1"/>
  <c r="P42" i="1"/>
  <c r="P41" i="1"/>
  <c r="O41" i="1"/>
  <c r="P51" i="1"/>
  <c r="P44" i="1"/>
  <c r="O44" i="1"/>
  <c r="O49" i="2" l="1"/>
  <c r="P51" i="2"/>
  <c r="P46" i="2"/>
  <c r="O52" i="2"/>
  <c r="Q52" i="2" s="1"/>
  <c r="P22" i="2"/>
  <c r="O42" i="2"/>
  <c r="P53" i="2"/>
  <c r="O47" i="1"/>
  <c r="X41" i="2"/>
  <c r="Y41" i="2" s="1"/>
  <c r="W41" i="2"/>
  <c r="X17" i="2"/>
  <c r="Y17" i="2" s="1"/>
  <c r="W17" i="2"/>
  <c r="O45" i="2"/>
  <c r="O50" i="2"/>
  <c r="O42" i="1"/>
  <c r="P24" i="2"/>
  <c r="P23" i="2"/>
  <c r="P42" i="2"/>
  <c r="Q42" i="2" s="1"/>
  <c r="P25" i="2"/>
  <c r="O41" i="2"/>
  <c r="O44" i="2"/>
  <c r="P49" i="2"/>
  <c r="Q49" i="2" s="1"/>
  <c r="P46" i="1"/>
  <c r="O21" i="1"/>
  <c r="O48" i="2"/>
  <c r="O51" i="2"/>
  <c r="Q51" i="2" s="1"/>
  <c r="O46" i="2"/>
  <c r="Q46" i="2" s="1"/>
  <c r="O18" i="2"/>
  <c r="Q18" i="2" s="1"/>
  <c r="R18" i="2" s="1"/>
  <c r="O17" i="2"/>
  <c r="O20" i="2"/>
  <c r="Q20" i="2" s="1"/>
  <c r="O25" i="2"/>
  <c r="Q25" i="2" s="1"/>
  <c r="O22" i="2"/>
  <c r="Q22" i="2" s="1"/>
  <c r="O19" i="2"/>
  <c r="Q19" i="2" s="1"/>
  <c r="O23" i="2"/>
  <c r="Q23" i="2" s="1"/>
  <c r="O24" i="2"/>
  <c r="O21" i="2"/>
  <c r="Q21" i="2" s="1"/>
  <c r="P18" i="2"/>
  <c r="O47" i="2"/>
  <c r="Q47" i="2" s="1"/>
  <c r="O43" i="2"/>
  <c r="Q43" i="2" s="1"/>
  <c r="O53" i="2"/>
  <c r="Q53" i="2" s="1"/>
  <c r="P47" i="1"/>
  <c r="Q47" i="1" s="1"/>
  <c r="R47" i="1" s="1"/>
  <c r="O50" i="1"/>
  <c r="P17" i="1"/>
  <c r="O46" i="1"/>
  <c r="O53" i="1"/>
  <c r="P53" i="1"/>
  <c r="Q53" i="1" s="1"/>
  <c r="P50" i="1"/>
  <c r="Q50" i="1" s="1"/>
  <c r="R50" i="1" s="1"/>
  <c r="S18" i="2"/>
  <c r="O19" i="1"/>
  <c r="O49" i="1"/>
  <c r="Q49" i="1" s="1"/>
  <c r="R49" i="1" s="1"/>
  <c r="P19" i="1"/>
  <c r="P20" i="1"/>
  <c r="P45" i="2"/>
  <c r="O45" i="1"/>
  <c r="Q45" i="1" s="1"/>
  <c r="R45" i="1" s="1"/>
  <c r="O17" i="1"/>
  <c r="O43" i="1"/>
  <c r="O52" i="1"/>
  <c r="O48" i="1"/>
  <c r="Q48" i="1" s="1"/>
  <c r="P23" i="1"/>
  <c r="P43" i="1"/>
  <c r="P52" i="1"/>
  <c r="P48" i="2"/>
  <c r="P50" i="2"/>
  <c r="P44" i="2"/>
  <c r="P43" i="2"/>
  <c r="O24" i="1"/>
  <c r="Q24" i="1" s="1"/>
  <c r="R24" i="1" s="1"/>
  <c r="O22" i="1"/>
  <c r="Q22" i="1" s="1"/>
  <c r="R22" i="1" s="1"/>
  <c r="O23" i="1"/>
  <c r="O18" i="1"/>
  <c r="Q18" i="1" s="1"/>
  <c r="R18" i="1" s="1"/>
  <c r="O25" i="1"/>
  <c r="Q25" i="1" s="1"/>
  <c r="S25" i="1" s="1"/>
  <c r="W25" i="1" s="1"/>
  <c r="Q46" i="1"/>
  <c r="R46" i="1" s="1"/>
  <c r="O20" i="1"/>
  <c r="Q42" i="1"/>
  <c r="R42" i="1" s="1"/>
  <c r="Q51" i="1"/>
  <c r="S51" i="1" s="1"/>
  <c r="Q21" i="1"/>
  <c r="R21" i="1" s="1"/>
  <c r="W41" i="1"/>
  <c r="X41" i="1"/>
  <c r="Y41" i="1" s="1"/>
  <c r="X17" i="1"/>
  <c r="Y17" i="1" s="1"/>
  <c r="W17" i="1"/>
  <c r="Q44" i="1"/>
  <c r="R49" i="2" l="1"/>
  <c r="S49" i="2"/>
  <c r="S42" i="2"/>
  <c r="R42" i="2"/>
  <c r="S25" i="2"/>
  <c r="R25" i="2"/>
  <c r="Q50" i="2"/>
  <c r="R47" i="2"/>
  <c r="S47" i="2"/>
  <c r="R20" i="2"/>
  <c r="S20" i="2"/>
  <c r="R51" i="2"/>
  <c r="S51" i="2"/>
  <c r="S52" i="2"/>
  <c r="R52" i="2"/>
  <c r="Q19" i="1"/>
  <c r="S19" i="1" s="1"/>
  <c r="R53" i="2"/>
  <c r="S53" i="2"/>
  <c r="S19" i="2"/>
  <c r="R19" i="2"/>
  <c r="Q48" i="2"/>
  <c r="Q44" i="2"/>
  <c r="Q24" i="2"/>
  <c r="S46" i="2"/>
  <c r="R46" i="2"/>
  <c r="S23" i="2"/>
  <c r="R23" i="2"/>
  <c r="R43" i="2"/>
  <c r="S43" i="2"/>
  <c r="S21" i="2"/>
  <c r="R21" i="2"/>
  <c r="S22" i="2"/>
  <c r="R22" i="2"/>
  <c r="Q45" i="2"/>
  <c r="W18" i="2"/>
  <c r="X18" i="2"/>
  <c r="Y18" i="2" s="1"/>
  <c r="Q20" i="1"/>
  <c r="S20" i="1" s="1"/>
  <c r="X20" i="1" s="1"/>
  <c r="Y20" i="1" s="1"/>
  <c r="W19" i="1"/>
  <c r="X19" i="1"/>
  <c r="Y19" i="1" s="1"/>
  <c r="Q43" i="1"/>
  <c r="R43" i="1" s="1"/>
  <c r="Q23" i="1"/>
  <c r="S23" i="1" s="1"/>
  <c r="Q52" i="1"/>
  <c r="S52" i="1" s="1"/>
  <c r="X52" i="1" s="1"/>
  <c r="Y52" i="1" s="1"/>
  <c r="R19" i="1"/>
  <c r="S46" i="1"/>
  <c r="X46" i="1" s="1"/>
  <c r="Y46" i="1" s="1"/>
  <c r="R51" i="1"/>
  <c r="S18" i="1"/>
  <c r="W18" i="1" s="1"/>
  <c r="S45" i="1"/>
  <c r="W45" i="1" s="1"/>
  <c r="S22" i="1"/>
  <c r="W22" i="1" s="1"/>
  <c r="S42" i="1"/>
  <c r="X42" i="1" s="1"/>
  <c r="Y42" i="1" s="1"/>
  <c r="S49" i="1"/>
  <c r="X49" i="1" s="1"/>
  <c r="Y49" i="1" s="1"/>
  <c r="S50" i="1"/>
  <c r="X50" i="1" s="1"/>
  <c r="Y50" i="1" s="1"/>
  <c r="S47" i="1"/>
  <c r="W47" i="1" s="1"/>
  <c r="S24" i="1"/>
  <c r="X25" i="1"/>
  <c r="Y25" i="1" s="1"/>
  <c r="Z25" i="1" s="1"/>
  <c r="AA25" i="1" s="1"/>
  <c r="S21" i="1"/>
  <c r="W21" i="1" s="1"/>
  <c r="R25" i="1"/>
  <c r="Z17" i="1"/>
  <c r="AA17" i="1" s="1"/>
  <c r="Z41" i="1"/>
  <c r="AA41" i="1" s="1"/>
  <c r="Z41" i="2"/>
  <c r="AA41" i="2" s="1"/>
  <c r="Z17" i="2"/>
  <c r="AA17" i="2" s="1"/>
  <c r="R44" i="1"/>
  <c r="S44" i="1"/>
  <c r="W51" i="1"/>
  <c r="X51" i="1"/>
  <c r="Y51" i="1" s="1"/>
  <c r="R48" i="1"/>
  <c r="S48" i="1"/>
  <c r="W50" i="1"/>
  <c r="R53" i="1"/>
  <c r="S53" i="1"/>
  <c r="S24" i="2" l="1"/>
  <c r="R24" i="2"/>
  <c r="W20" i="2"/>
  <c r="X20" i="2"/>
  <c r="Y20" i="2" s="1"/>
  <c r="Z20" i="2" s="1"/>
  <c r="AA20" i="2" s="1"/>
  <c r="W42" i="2"/>
  <c r="X42" i="2"/>
  <c r="Y42" i="2" s="1"/>
  <c r="W21" i="2"/>
  <c r="X21" i="2"/>
  <c r="Y21" i="2" s="1"/>
  <c r="Z21" i="2" s="1"/>
  <c r="AA21" i="2" s="1"/>
  <c r="S44" i="2"/>
  <c r="R44" i="2"/>
  <c r="X52" i="2"/>
  <c r="Y52" i="2" s="1"/>
  <c r="W52" i="2"/>
  <c r="X49" i="2"/>
  <c r="Y49" i="2" s="1"/>
  <c r="Z49" i="2" s="1"/>
  <c r="AA49" i="2" s="1"/>
  <c r="W49" i="2"/>
  <c r="X22" i="2"/>
  <c r="Y22" i="2" s="1"/>
  <c r="W22" i="2"/>
  <c r="W46" i="2"/>
  <c r="X46" i="2"/>
  <c r="Y46" i="2" s="1"/>
  <c r="X19" i="2"/>
  <c r="Y19" i="2" s="1"/>
  <c r="W19" i="2"/>
  <c r="S50" i="2"/>
  <c r="R50" i="2"/>
  <c r="R45" i="2"/>
  <c r="S45" i="2"/>
  <c r="W23" i="2"/>
  <c r="X23" i="2"/>
  <c r="Y23" i="2" s="1"/>
  <c r="X53" i="2"/>
  <c r="Y53" i="2" s="1"/>
  <c r="W53" i="2"/>
  <c r="W43" i="2"/>
  <c r="X43" i="2"/>
  <c r="Y43" i="2" s="1"/>
  <c r="R48" i="2"/>
  <c r="S48" i="2"/>
  <c r="X51" i="2"/>
  <c r="Y51" i="2" s="1"/>
  <c r="Z51" i="2" s="1"/>
  <c r="AA51" i="2" s="1"/>
  <c r="W51" i="2"/>
  <c r="X47" i="2"/>
  <c r="Y47" i="2" s="1"/>
  <c r="W47" i="2"/>
  <c r="W25" i="2"/>
  <c r="X25" i="2"/>
  <c r="Y25" i="2" s="1"/>
  <c r="Z18" i="2"/>
  <c r="AA18" i="2" s="1"/>
  <c r="R23" i="1"/>
  <c r="Z19" i="1"/>
  <c r="AA19" i="1" s="1"/>
  <c r="R20" i="1"/>
  <c r="S43" i="1"/>
  <c r="W43" i="1" s="1"/>
  <c r="W20" i="1"/>
  <c r="Z20" i="1" s="1"/>
  <c r="AA20" i="1" s="1"/>
  <c r="W46" i="1"/>
  <c r="Z46" i="1" s="1"/>
  <c r="AA46" i="1" s="1"/>
  <c r="W23" i="1"/>
  <c r="X23" i="1"/>
  <c r="Y23" i="1" s="1"/>
  <c r="X45" i="1"/>
  <c r="Y45" i="1" s="1"/>
  <c r="Z45" i="1" s="1"/>
  <c r="AA45" i="1" s="1"/>
  <c r="W52" i="1"/>
  <c r="X18" i="1"/>
  <c r="Y18" i="1" s="1"/>
  <c r="Z18" i="1" s="1"/>
  <c r="AA18" i="1" s="1"/>
  <c r="W42" i="1"/>
  <c r="Z42" i="1" s="1"/>
  <c r="AA42" i="1" s="1"/>
  <c r="R52" i="1"/>
  <c r="X22" i="1"/>
  <c r="Y22" i="1" s="1"/>
  <c r="Z22" i="1" s="1"/>
  <c r="AA22" i="1" s="1"/>
  <c r="W49" i="1"/>
  <c r="Z49" i="1" s="1"/>
  <c r="AA49" i="1" s="1"/>
  <c r="Z51" i="1"/>
  <c r="AA51" i="1" s="1"/>
  <c r="X21" i="1"/>
  <c r="Y21" i="1" s="1"/>
  <c r="Z21" i="1" s="1"/>
  <c r="AA21" i="1" s="1"/>
  <c r="X47" i="1"/>
  <c r="Y47" i="1" s="1"/>
  <c r="Z47" i="1" s="1"/>
  <c r="AA47" i="1" s="1"/>
  <c r="X24" i="1"/>
  <c r="Y24" i="1" s="1"/>
  <c r="W24" i="1"/>
  <c r="Z52" i="1"/>
  <c r="AA52" i="1" s="1"/>
  <c r="Z50" i="1"/>
  <c r="AA50" i="1" s="1"/>
  <c r="W44" i="1"/>
  <c r="X44" i="1"/>
  <c r="Y44" i="1" s="1"/>
  <c r="W53" i="1"/>
  <c r="X53" i="1"/>
  <c r="Y53" i="1" s="1"/>
  <c r="W48" i="1"/>
  <c r="X48" i="1"/>
  <c r="Y48" i="1" s="1"/>
  <c r="Z53" i="2" l="1"/>
  <c r="AA53" i="2" s="1"/>
  <c r="Z25" i="2"/>
  <c r="AA25" i="2" s="1"/>
  <c r="Z43" i="2"/>
  <c r="AA43" i="2" s="1"/>
  <c r="Z23" i="2"/>
  <c r="AA23" i="2" s="1"/>
  <c r="Z46" i="2"/>
  <c r="AA46" i="2" s="1"/>
  <c r="Z42" i="2"/>
  <c r="AA42" i="2" s="1"/>
  <c r="W48" i="2"/>
  <c r="X48" i="2"/>
  <c r="Y48" i="2" s="1"/>
  <c r="Z48" i="2" s="1"/>
  <c r="AA48" i="2" s="1"/>
  <c r="W45" i="2"/>
  <c r="X45" i="2"/>
  <c r="Y45" i="2" s="1"/>
  <c r="Z47" i="2"/>
  <c r="AA47" i="2" s="1"/>
  <c r="Z19" i="2"/>
  <c r="AA19" i="2" s="1"/>
  <c r="Z22" i="2"/>
  <c r="AA22" i="2" s="1"/>
  <c r="Z52" i="2"/>
  <c r="AA52" i="2" s="1"/>
  <c r="X50" i="2"/>
  <c r="Y50" i="2" s="1"/>
  <c r="W50" i="2"/>
  <c r="W44" i="2"/>
  <c r="X44" i="2"/>
  <c r="Y44" i="2" s="1"/>
  <c r="X24" i="2"/>
  <c r="Y24" i="2" s="1"/>
  <c r="W24" i="2"/>
  <c r="X43" i="1"/>
  <c r="Y43" i="1" s="1"/>
  <c r="Z43" i="1" s="1"/>
  <c r="AA43" i="1" s="1"/>
  <c r="Z23" i="1"/>
  <c r="AA23" i="1" s="1"/>
  <c r="Z24" i="1"/>
  <c r="AA24" i="1" s="1"/>
  <c r="Z48" i="1"/>
  <c r="AA48" i="1" s="1"/>
  <c r="Z44" i="1"/>
  <c r="AA44" i="1" s="1"/>
  <c r="Z53" i="1"/>
  <c r="AA53" i="1" s="1"/>
  <c r="Z24" i="2" l="1"/>
  <c r="AA24" i="2" s="1"/>
  <c r="Z50" i="2"/>
  <c r="AA50" i="2" s="1"/>
  <c r="Z44" i="2"/>
  <c r="AA44" i="2" s="1"/>
  <c r="Z45" i="2"/>
  <c r="AA45" i="2" s="1"/>
</calcChain>
</file>

<file path=xl/sharedStrings.xml><?xml version="1.0" encoding="utf-8"?>
<sst xmlns="http://schemas.openxmlformats.org/spreadsheetml/2006/main" count="243" uniqueCount="92">
  <si>
    <t>Расчет тросовой системы управления аэродинамическми поверхностями радиоуправляемых моделей</t>
  </si>
  <si>
    <t>Основные параметры</t>
  </si>
  <si>
    <t>Вычисления</t>
  </si>
  <si>
    <t>Схема "крест"</t>
  </si>
  <si>
    <t>L =</t>
  </si>
  <si>
    <t>расстояние между осями качалки серво и подвеса РН</t>
  </si>
  <si>
    <t>Начальные значения</t>
  </si>
  <si>
    <t>R =</t>
  </si>
  <si>
    <t>плечо качалки серво</t>
  </si>
  <si>
    <t>r =</t>
  </si>
  <si>
    <t>плечо кабанчика РН</t>
  </si>
  <si>
    <t>Ho =</t>
  </si>
  <si>
    <t>a =</t>
  </si>
  <si>
    <t>угловое смещение точки подвеса троса на качалке серво</t>
  </si>
  <si>
    <t>Ha =</t>
  </si>
  <si>
    <t>b =</t>
  </si>
  <si>
    <t>угловое смещение точки подвеса троса на кабанчике РН</t>
  </si>
  <si>
    <t>Do =</t>
  </si>
  <si>
    <t>Da =</t>
  </si>
  <si>
    <t>Обозначения переменных в расчетах</t>
  </si>
  <si>
    <t>Lo =</t>
  </si>
  <si>
    <t>To =</t>
  </si>
  <si>
    <t>L</t>
  </si>
  <si>
    <t>l</t>
  </si>
  <si>
    <t>Lo</t>
  </si>
  <si>
    <t>Расстояние между точками подвеса по оси модели</t>
  </si>
  <si>
    <t>Варьируем углом поворота качалки</t>
  </si>
  <si>
    <t>R</t>
  </si>
  <si>
    <t>Ro</t>
  </si>
  <si>
    <t>Провисание</t>
  </si>
  <si>
    <t>r</t>
  </si>
  <si>
    <t>Ra</t>
  </si>
  <si>
    <t>fi</t>
  </si>
  <si>
    <t>fi [rad]</t>
  </si>
  <si>
    <t>D</t>
  </si>
  <si>
    <t>H</t>
  </si>
  <si>
    <t>B</t>
  </si>
  <si>
    <t>A</t>
  </si>
  <si>
    <t>C</t>
  </si>
  <si>
    <t>d</t>
  </si>
  <si>
    <t>h</t>
  </si>
  <si>
    <t>y</t>
  </si>
  <si>
    <t>Linear</t>
  </si>
  <si>
    <t>D (-)</t>
  </si>
  <si>
    <t>H (-)</t>
  </si>
  <si>
    <t>t</t>
  </si>
  <si>
    <t>delta t</t>
  </si>
  <si>
    <t>Ho</t>
  </si>
  <si>
    <t>Начальное смещение точки подвеса на качалке</t>
  </si>
  <si>
    <t>Ha</t>
  </si>
  <si>
    <t>Начальное смещение точки подвеса на кабанчике</t>
  </si>
  <si>
    <t>Do</t>
  </si>
  <si>
    <t>Da</t>
  </si>
  <si>
    <t>T</t>
  </si>
  <si>
    <t>To</t>
  </si>
  <si>
    <t>Длина троса</t>
  </si>
  <si>
    <t>a</t>
  </si>
  <si>
    <t>b</t>
  </si>
  <si>
    <t>Угол поворота качалки серво</t>
  </si>
  <si>
    <t>Угол поворота РН</t>
  </si>
  <si>
    <t>Исходные данные</t>
  </si>
  <si>
    <t>[рад]</t>
  </si>
  <si>
    <t>[мм]</t>
  </si>
  <si>
    <t>H =</t>
  </si>
  <si>
    <t>h =</t>
  </si>
  <si>
    <t>Константы</t>
  </si>
  <si>
    <t>Rad =</t>
  </si>
  <si>
    <t>Перевод в радианы</t>
  </si>
  <si>
    <t>Схема "трапеция"</t>
  </si>
  <si>
    <t>Смещения заданы в линейной мере:</t>
  </si>
  <si>
    <t>Смещения заданы в угловой мере:</t>
  </si>
  <si>
    <t>[град]</t>
  </si>
  <si>
    <t>Начальное продольное смещение точки подвеса на качалке</t>
  </si>
  <si>
    <t>Начальное продольное смещение точки подвеса на кабанчике</t>
  </si>
  <si>
    <t>Начальное вертикальное смещение точки подвеса на качалке</t>
  </si>
  <si>
    <t>Начальное вертикальное смещение точки подвеса на кабанчике</t>
  </si>
  <si>
    <t>Теоретическая длина ведомого троса</t>
  </si>
  <si>
    <t>aa</t>
  </si>
  <si>
    <t>bb</t>
  </si>
  <si>
    <t>LL</t>
  </si>
  <si>
    <t>Loo</t>
  </si>
  <si>
    <t>Roo</t>
  </si>
  <si>
    <t>Raa</t>
  </si>
  <si>
    <t>Hoo</t>
  </si>
  <si>
    <t>Haa</t>
  </si>
  <si>
    <t>Doo</t>
  </si>
  <si>
    <t>Daa</t>
  </si>
  <si>
    <t>Too</t>
  </si>
  <si>
    <t>Tt</t>
  </si>
  <si>
    <t>Длина троса в схеме "трапеция"</t>
  </si>
  <si>
    <t>Tt =</t>
  </si>
  <si>
    <t>Ttt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</si>
</sst>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/>
    <xf numFmtId="0" fontId="1" fillId="0" borderId="1" xfId="0" applyFont="1" applyBorder="1"/>
    <xf numFmtId="0" fontId="5" fillId="0" borderId="0" xfId="0" applyFont="1"/>
    <xf numFmtId="2" fontId="1" fillId="0" borderId="0" xfId="0" applyNumberFormat="1" applyFont="1"/>
    <xf numFmtId="0" fontId="6" fillId="0" borderId="0" xfId="0" applyFont="1" applyAlignment="1">
      <alignment horizontal="left" indent="5"/>
    </xf>
    <xf numFmtId="1" fontId="1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indent="5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2" xfId="0" applyFont="1" applyFill="1" applyBorder="1"/>
    <xf numFmtId="0" fontId="1" fillId="0" borderId="3" xfId="0" applyFont="1" applyBorder="1"/>
    <xf numFmtId="0" fontId="1" fillId="0" borderId="0" xfId="0" applyFont="1" applyBorder="1"/>
    <xf numFmtId="0" fontId="0" fillId="0" borderId="0" xfId="0" applyAlignment="1">
      <alignment horizontal="center"/>
    </xf>
    <xf numFmtId="0" fontId="0" fillId="0" borderId="3" xfId="0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tabSelected="1" topLeftCell="A19" workbookViewId="0">
      <selection activeCell="F28" sqref="F28"/>
    </sheetView>
  </sheetViews>
  <sheetFormatPr defaultRowHeight="14.4" x14ac:dyDescent="0.3"/>
  <cols>
    <col min="1" max="1" width="4.6640625" customWidth="1"/>
    <col min="4" max="4" width="11.109375" bestFit="1" customWidth="1"/>
    <col min="8" max="8" width="20.21875" customWidth="1"/>
    <col min="15" max="15" width="11.77734375" customWidth="1"/>
    <col min="16" max="17" width="11.44140625" customWidth="1"/>
  </cols>
  <sheetData>
    <row r="1" spans="1:27" x14ac:dyDescent="0.3">
      <c r="A1" s="1"/>
      <c r="B1" s="1"/>
      <c r="C1" s="1"/>
      <c r="D1" s="1"/>
      <c r="E1" s="1"/>
      <c r="F1" s="1"/>
      <c r="G1" s="2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3">
      <c r="A3" s="2" t="s">
        <v>1</v>
      </c>
      <c r="B3" s="1"/>
      <c r="C3" s="1"/>
      <c r="D3" s="1"/>
      <c r="E3" s="1"/>
      <c r="F3" s="1"/>
      <c r="G3" s="1"/>
      <c r="H3" s="1"/>
      <c r="I3" s="1"/>
      <c r="J3" s="2" t="s">
        <v>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7.39999999999999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" t="s">
        <v>3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6" x14ac:dyDescent="0.3">
      <c r="A5" s="1"/>
      <c r="B5" s="4" t="s">
        <v>4</v>
      </c>
      <c r="C5" s="5" t="s">
        <v>5</v>
      </c>
      <c r="D5" s="1"/>
      <c r="E5" s="1"/>
      <c r="F5" s="1"/>
      <c r="G5" s="1"/>
      <c r="H5" s="1"/>
      <c r="I5" s="6"/>
      <c r="J5" s="7" t="s">
        <v>6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x14ac:dyDescent="0.3">
      <c r="A6" s="1"/>
      <c r="B6" s="4" t="s">
        <v>7</v>
      </c>
      <c r="C6" s="1" t="s">
        <v>8</v>
      </c>
      <c r="D6" s="1"/>
      <c r="E6" s="1"/>
      <c r="F6" s="1"/>
      <c r="G6" s="1"/>
      <c r="H6" s="1"/>
      <c r="I6" s="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3">
      <c r="A7" s="1"/>
      <c r="B7" s="4" t="s">
        <v>9</v>
      </c>
      <c r="C7" s="1" t="s">
        <v>10</v>
      </c>
      <c r="D7" s="1"/>
      <c r="E7" s="1"/>
      <c r="F7" s="1"/>
      <c r="G7" s="1"/>
      <c r="H7" s="1"/>
      <c r="I7" s="6"/>
      <c r="J7" s="1" t="s">
        <v>11</v>
      </c>
      <c r="K7" s="8">
        <f>Ro*SIN(a)</f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x14ac:dyDescent="0.3">
      <c r="A8" s="1"/>
      <c r="B8" s="4" t="s">
        <v>12</v>
      </c>
      <c r="C8" s="1" t="s">
        <v>13</v>
      </c>
      <c r="D8" s="1"/>
      <c r="E8" s="1"/>
      <c r="F8" s="1"/>
      <c r="G8" s="1"/>
      <c r="H8" s="1"/>
      <c r="I8" s="6"/>
      <c r="J8" s="1" t="s">
        <v>14</v>
      </c>
      <c r="K8" s="8">
        <f>Ra*SIN(b)</f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x14ac:dyDescent="0.3">
      <c r="A9" s="1"/>
      <c r="B9" s="4" t="s">
        <v>15</v>
      </c>
      <c r="C9" s="1" t="s">
        <v>16</v>
      </c>
      <c r="D9" s="1"/>
      <c r="E9" s="1"/>
      <c r="F9" s="1"/>
      <c r="G9" s="1"/>
      <c r="H9" s="1"/>
      <c r="I9" s="6"/>
      <c r="J9" s="1" t="s">
        <v>17</v>
      </c>
      <c r="K9" s="8">
        <f>Ro*COS(a)</f>
        <v>45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x14ac:dyDescent="0.3">
      <c r="A10" s="1"/>
      <c r="B10" s="1"/>
      <c r="C10" s="1"/>
      <c r="D10" s="1"/>
      <c r="E10" s="1"/>
      <c r="F10" s="1"/>
      <c r="G10" s="1"/>
      <c r="H10" s="1"/>
      <c r="I10" s="6"/>
      <c r="J10" s="1" t="s">
        <v>18</v>
      </c>
      <c r="K10" s="8">
        <f>Ra*COS(b)</f>
        <v>30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x14ac:dyDescent="0.3">
      <c r="A11" s="2" t="s">
        <v>19</v>
      </c>
      <c r="B11" s="1"/>
      <c r="C11" s="1"/>
      <c r="D11" s="1"/>
      <c r="E11" s="1"/>
      <c r="F11" s="1"/>
      <c r="G11" s="1"/>
      <c r="H11" s="1"/>
      <c r="I11" s="6"/>
      <c r="J11" s="1" t="s">
        <v>20</v>
      </c>
      <c r="K11" s="8">
        <f>L-Ho-Ha</f>
        <v>1200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6" x14ac:dyDescent="0.3">
      <c r="A12" s="1"/>
      <c r="B12" s="1"/>
      <c r="C12" s="1"/>
      <c r="D12" s="1"/>
      <c r="E12" s="9"/>
      <c r="F12" s="1"/>
      <c r="G12" s="1"/>
      <c r="H12" s="1"/>
      <c r="I12" s="6"/>
      <c r="J12" s="1" t="s">
        <v>21</v>
      </c>
      <c r="K12" s="10">
        <f>SQRT(K11^2+(Do+Da)^2)</f>
        <v>1202.3414656411048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6" x14ac:dyDescent="0.3">
      <c r="A13" s="1"/>
      <c r="B13" s="4" t="s">
        <v>22</v>
      </c>
      <c r="C13" s="11" t="s">
        <v>22</v>
      </c>
      <c r="D13" s="1"/>
      <c r="E13" s="9"/>
      <c r="F13" s="1"/>
      <c r="G13" s="1"/>
      <c r="H13" s="1"/>
      <c r="I13" s="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6" x14ac:dyDescent="0.3">
      <c r="A14" s="1"/>
      <c r="B14" s="4" t="s">
        <v>23</v>
      </c>
      <c r="C14" s="11" t="s">
        <v>24</v>
      </c>
      <c r="D14" s="1" t="s">
        <v>25</v>
      </c>
      <c r="E14" s="12"/>
      <c r="F14" s="1"/>
      <c r="G14" s="1"/>
      <c r="H14" s="1"/>
      <c r="I14" s="6"/>
      <c r="J14" s="7" t="s">
        <v>26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6" x14ac:dyDescent="0.3">
      <c r="A15" s="1"/>
      <c r="B15" s="4" t="s">
        <v>27</v>
      </c>
      <c r="C15" s="11" t="s">
        <v>28</v>
      </c>
      <c r="D15" s="1"/>
      <c r="E15" s="12"/>
      <c r="F15" s="1"/>
      <c r="G15" s="1"/>
      <c r="H15" s="1"/>
      <c r="I15" s="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 t="s">
        <v>29</v>
      </c>
    </row>
    <row r="16" spans="1:27" x14ac:dyDescent="0.3">
      <c r="A16" s="1"/>
      <c r="B16" s="4" t="s">
        <v>30</v>
      </c>
      <c r="C16" s="11" t="s">
        <v>31</v>
      </c>
      <c r="D16" s="1"/>
      <c r="E16" s="1"/>
      <c r="F16" s="1"/>
      <c r="G16" s="1"/>
      <c r="H16" s="1"/>
      <c r="I16" s="6"/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38</v>
      </c>
      <c r="Q16" s="4" t="s">
        <v>39</v>
      </c>
      <c r="R16" s="4" t="s">
        <v>40</v>
      </c>
      <c r="S16" s="4" t="s">
        <v>41</v>
      </c>
      <c r="T16" s="2" t="s">
        <v>42</v>
      </c>
      <c r="U16" s="4" t="s">
        <v>43</v>
      </c>
      <c r="V16" s="4" t="s">
        <v>44</v>
      </c>
      <c r="W16" s="4" t="s">
        <v>39</v>
      </c>
      <c r="X16" s="4" t="s">
        <v>40</v>
      </c>
      <c r="Y16" s="4" t="s">
        <v>23</v>
      </c>
      <c r="Z16" s="4" t="s">
        <v>45</v>
      </c>
      <c r="AA16" s="4" t="s">
        <v>46</v>
      </c>
    </row>
    <row r="17" spans="1:27" x14ac:dyDescent="0.3">
      <c r="A17" s="1"/>
      <c r="B17" s="4" t="s">
        <v>35</v>
      </c>
      <c r="C17" s="11" t="s">
        <v>47</v>
      </c>
      <c r="D17" s="1" t="s">
        <v>72</v>
      </c>
      <c r="E17" s="1"/>
      <c r="F17" s="1"/>
      <c r="G17" s="1"/>
      <c r="H17" s="1"/>
      <c r="I17" s="6"/>
      <c r="J17" s="11">
        <v>0</v>
      </c>
      <c r="K17" s="13">
        <f t="shared" ref="K17:K24" si="0">J17*Rad</f>
        <v>0</v>
      </c>
      <c r="L17" s="13">
        <f t="shared" ref="L17:L24" si="1">Ro*COS(a-K17)</f>
        <v>45</v>
      </c>
      <c r="M17" s="13">
        <f t="shared" ref="M17:M25" si="2">Ro*SIN(a-K17)</f>
        <v>0</v>
      </c>
      <c r="N17" s="8">
        <f t="shared" ref="N17:N25" si="3">L-M17</f>
        <v>1200</v>
      </c>
      <c r="O17" s="13">
        <f t="shared" ref="O17:O24" si="4">0.5*(To^2-N17^2-L17^2-Ra^2)</f>
        <v>1350</v>
      </c>
      <c r="P17" s="13">
        <f>(N17^2+L17^2)</f>
        <v>1442025</v>
      </c>
      <c r="Q17" s="13">
        <f>Da</f>
        <v>30</v>
      </c>
      <c r="R17" s="13">
        <f>Ha</f>
        <v>0</v>
      </c>
      <c r="S17" s="13">
        <f t="shared" ref="S17:S25" si="5">ABS((ACOS(Q17/Ra)-b)/Rad)</f>
        <v>0</v>
      </c>
      <c r="T17" s="11">
        <v>0</v>
      </c>
      <c r="U17" s="13">
        <f t="shared" ref="U17:U24" si="6">Ro*COS(a+K17)</f>
        <v>45</v>
      </c>
      <c r="V17" s="13">
        <f t="shared" ref="V17:V24" si="7">Ro*SIN(a+K17)</f>
        <v>0</v>
      </c>
      <c r="W17" s="13">
        <f t="shared" ref="W17:W24" si="8">Ra*COS(b-S17*Rad)</f>
        <v>30</v>
      </c>
      <c r="X17" s="13">
        <f t="shared" ref="X17:X25" si="9">Ra*SIN(b-S17*Rad)</f>
        <v>0</v>
      </c>
      <c r="Y17" s="8">
        <f t="shared" ref="Y17:Y24" si="10">L-V17-X17</f>
        <v>1200</v>
      </c>
      <c r="Z17" s="10">
        <f>SQRT(Y17^2+(U17+W17)^2)</f>
        <v>1202.3414656411048</v>
      </c>
      <c r="AA17" s="13">
        <f t="shared" ref="AA17:AA24" si="11">To-Z17</f>
        <v>0</v>
      </c>
    </row>
    <row r="18" spans="1:27" x14ac:dyDescent="0.3">
      <c r="A18" s="1"/>
      <c r="B18" s="4" t="s">
        <v>40</v>
      </c>
      <c r="C18" s="11" t="s">
        <v>49</v>
      </c>
      <c r="D18" s="1" t="s">
        <v>73</v>
      </c>
      <c r="E18" s="1"/>
      <c r="F18" s="1"/>
      <c r="G18" s="1"/>
      <c r="H18" s="1"/>
      <c r="I18" s="6"/>
      <c r="J18" s="11">
        <v>5</v>
      </c>
      <c r="K18" s="13">
        <f t="shared" si="0"/>
        <v>8.7266462599716474E-2</v>
      </c>
      <c r="L18" s="13">
        <f t="shared" si="1"/>
        <v>44.82876141412855</v>
      </c>
      <c r="M18" s="13">
        <f t="shared" si="2"/>
        <v>-3.9220084236446175</v>
      </c>
      <c r="N18" s="8">
        <f t="shared" si="3"/>
        <v>1203.9220084236447</v>
      </c>
      <c r="O18" s="13">
        <f t="shared" si="4"/>
        <v>-3356.41010837363</v>
      </c>
      <c r="P18" s="13">
        <f t="shared" ref="P18:P25" si="12">(N18^2+L18^2)</f>
        <v>1451437.8202167472</v>
      </c>
      <c r="Q18" s="13">
        <f t="shared" ref="Q18:Q24" si="13">(O18*L18+SQRT((O18*L18)^2-P18*(O18^2-N18^2*Ra^2)))/P18</f>
        <v>29.746008535770017</v>
      </c>
      <c r="R18" s="13">
        <f t="shared" ref="R18:R25" si="14">SQRT(Ra^2-Q18^2)</f>
        <v>3.8955071800597776</v>
      </c>
      <c r="S18" s="13">
        <f t="shared" si="5"/>
        <v>7.4609383093664734</v>
      </c>
      <c r="T18" s="11">
        <v>5</v>
      </c>
      <c r="U18" s="13">
        <f t="shared" si="6"/>
        <v>44.82876141412855</v>
      </c>
      <c r="V18" s="13">
        <f t="shared" si="7"/>
        <v>3.9220084236446175</v>
      </c>
      <c r="W18" s="13">
        <f t="shared" si="8"/>
        <v>29.746008535770017</v>
      </c>
      <c r="X18" s="13">
        <f t="shared" si="9"/>
        <v>-3.8955071800597914</v>
      </c>
      <c r="Y18" s="8">
        <f t="shared" si="10"/>
        <v>1199.9734987564152</v>
      </c>
      <c r="Z18" s="10">
        <f t="shared" ref="Z18:Z25" si="15">SQRT(Y18^2+(U18+W18)^2)</f>
        <v>1202.2885652083667</v>
      </c>
      <c r="AA18" s="13">
        <f t="shared" si="11"/>
        <v>5.2900432738169911E-2</v>
      </c>
    </row>
    <row r="19" spans="1:27" x14ac:dyDescent="0.3">
      <c r="A19" s="1"/>
      <c r="B19" s="4" t="s">
        <v>34</v>
      </c>
      <c r="C19" s="11" t="s">
        <v>51</v>
      </c>
      <c r="D19" s="1" t="s">
        <v>74</v>
      </c>
      <c r="E19" s="1"/>
      <c r="F19" s="1"/>
      <c r="G19" s="1"/>
      <c r="H19" s="1"/>
      <c r="I19" s="6"/>
      <c r="J19" s="11">
        <v>10</v>
      </c>
      <c r="K19" s="13">
        <f t="shared" si="0"/>
        <v>0.17453292519943295</v>
      </c>
      <c r="L19" s="13">
        <f t="shared" si="1"/>
        <v>44.31634888554936</v>
      </c>
      <c r="M19" s="13">
        <f t="shared" si="2"/>
        <v>-7.8141679950118652</v>
      </c>
      <c r="N19" s="8">
        <f t="shared" si="3"/>
        <v>1207.8141679950118</v>
      </c>
      <c r="O19" s="13">
        <f t="shared" si="4"/>
        <v>-8027.0015940141293</v>
      </c>
      <c r="P19" s="13">
        <f t="shared" si="12"/>
        <v>1460779.0031880282</v>
      </c>
      <c r="Q19" s="13">
        <f t="shared" si="13"/>
        <v>28.992431685274344</v>
      </c>
      <c r="R19" s="13">
        <f t="shared" si="14"/>
        <v>7.7096630908685126</v>
      </c>
      <c r="S19" s="13">
        <f t="shared" si="5"/>
        <v>14.891461116480121</v>
      </c>
      <c r="T19" s="11">
        <v>10</v>
      </c>
      <c r="U19" s="13">
        <f t="shared" si="6"/>
        <v>44.31634888554936</v>
      </c>
      <c r="V19" s="13">
        <f t="shared" si="7"/>
        <v>7.8141679950118652</v>
      </c>
      <c r="W19" s="13">
        <f t="shared" si="8"/>
        <v>28.992431685274344</v>
      </c>
      <c r="X19" s="13">
        <f t="shared" si="9"/>
        <v>-7.7096630908685118</v>
      </c>
      <c r="Y19" s="8">
        <f t="shared" si="10"/>
        <v>1199.8954950958569</v>
      </c>
      <c r="Z19" s="10">
        <f t="shared" si="15"/>
        <v>1202.1328447638857</v>
      </c>
      <c r="AA19" s="13">
        <f t="shared" si="11"/>
        <v>0.20862087721911848</v>
      </c>
    </row>
    <row r="20" spans="1:27" x14ac:dyDescent="0.3">
      <c r="A20" s="1"/>
      <c r="B20" s="4" t="s">
        <v>39</v>
      </c>
      <c r="C20" s="11" t="s">
        <v>52</v>
      </c>
      <c r="D20" s="1" t="s">
        <v>75</v>
      </c>
      <c r="E20" s="1"/>
      <c r="F20" s="1"/>
      <c r="G20" s="1"/>
      <c r="H20" s="1"/>
      <c r="I20" s="6"/>
      <c r="J20" s="11">
        <v>15</v>
      </c>
      <c r="K20" s="13">
        <f t="shared" si="0"/>
        <v>0.26179938779914941</v>
      </c>
      <c r="L20" s="13">
        <f t="shared" si="1"/>
        <v>43.466662183008076</v>
      </c>
      <c r="M20" s="13">
        <f t="shared" si="2"/>
        <v>-11.646857029613432</v>
      </c>
      <c r="N20" s="8">
        <f t="shared" si="3"/>
        <v>1211.6468570296133</v>
      </c>
      <c r="O20" s="13">
        <f t="shared" si="4"/>
        <v>-12626.228435536013</v>
      </c>
      <c r="P20" s="13">
        <f t="shared" si="12"/>
        <v>1469977.4568710721</v>
      </c>
      <c r="Q20" s="13">
        <f t="shared" si="13"/>
        <v>27.743028102830788</v>
      </c>
      <c r="R20" s="13">
        <f t="shared" si="14"/>
        <v>11.415970904200009</v>
      </c>
      <c r="S20" s="13">
        <f t="shared" si="5"/>
        <v>22.366662370638167</v>
      </c>
      <c r="T20" s="11">
        <v>15</v>
      </c>
      <c r="U20" s="13">
        <f t="shared" si="6"/>
        <v>43.466662183008076</v>
      </c>
      <c r="V20" s="13">
        <f t="shared" si="7"/>
        <v>11.646857029613432</v>
      </c>
      <c r="W20" s="13">
        <f t="shared" si="8"/>
        <v>27.743028102830788</v>
      </c>
      <c r="X20" s="13">
        <f t="shared" si="9"/>
        <v>-11.415970904200005</v>
      </c>
      <c r="Y20" s="8">
        <f t="shared" si="10"/>
        <v>1199.7691138745868</v>
      </c>
      <c r="Z20" s="10">
        <f t="shared" si="15"/>
        <v>1201.8805042923427</v>
      </c>
      <c r="AA20" s="13">
        <f t="shared" si="11"/>
        <v>0.46096134876211181</v>
      </c>
    </row>
    <row r="21" spans="1:27" x14ac:dyDescent="0.3">
      <c r="A21" s="1"/>
      <c r="B21" s="4" t="s">
        <v>53</v>
      </c>
      <c r="C21" s="11" t="s">
        <v>54</v>
      </c>
      <c r="D21" s="1" t="s">
        <v>55</v>
      </c>
      <c r="E21" s="1"/>
      <c r="F21" s="1"/>
      <c r="G21" s="1"/>
      <c r="H21" s="1"/>
      <c r="I21" s="6"/>
      <c r="J21" s="11">
        <v>20</v>
      </c>
      <c r="K21" s="13">
        <f t="shared" si="0"/>
        <v>0.3490658503988659</v>
      </c>
      <c r="L21" s="13">
        <f t="shared" si="1"/>
        <v>42.286167935365881</v>
      </c>
      <c r="M21" s="13">
        <f t="shared" si="2"/>
        <v>-15.390906449655093</v>
      </c>
      <c r="N21" s="8">
        <f t="shared" si="3"/>
        <v>1215.3909064496552</v>
      </c>
      <c r="O21" s="13">
        <f t="shared" si="4"/>
        <v>-17119.087739586193</v>
      </c>
      <c r="P21" s="13">
        <f t="shared" si="12"/>
        <v>1478963.1754791725</v>
      </c>
      <c r="Q21" s="13">
        <f t="shared" si="13"/>
        <v>25.986882483437391</v>
      </c>
      <c r="R21" s="13">
        <f t="shared" si="14"/>
        <v>14.989394210307996</v>
      </c>
      <c r="S21" s="13">
        <f t="shared" si="5"/>
        <v>29.976613641659867</v>
      </c>
      <c r="T21" s="11">
        <v>20</v>
      </c>
      <c r="U21" s="13">
        <f t="shared" si="6"/>
        <v>42.286167935365881</v>
      </c>
      <c r="V21" s="13">
        <f t="shared" si="7"/>
        <v>15.390906449655093</v>
      </c>
      <c r="W21" s="13">
        <f t="shared" si="8"/>
        <v>25.986882483437391</v>
      </c>
      <c r="X21" s="13">
        <f t="shared" si="9"/>
        <v>-14.989394210307994</v>
      </c>
      <c r="Y21" s="8">
        <f t="shared" si="10"/>
        <v>1199.5984877606529</v>
      </c>
      <c r="Z21" s="10">
        <f t="shared" si="15"/>
        <v>1201.5397376912399</v>
      </c>
      <c r="AA21" s="13">
        <f t="shared" si="11"/>
        <v>0.8017279498649259</v>
      </c>
    </row>
    <row r="22" spans="1:27" x14ac:dyDescent="0.3">
      <c r="A22" s="1"/>
      <c r="B22" s="4" t="s">
        <v>56</v>
      </c>
      <c r="C22" s="11" t="s">
        <v>56</v>
      </c>
      <c r="D22" s="1"/>
      <c r="E22" s="1"/>
      <c r="F22" s="1"/>
      <c r="G22" s="1"/>
      <c r="H22" s="1"/>
      <c r="I22" s="6"/>
      <c r="J22" s="11">
        <v>25</v>
      </c>
      <c r="K22" s="13">
        <f t="shared" si="0"/>
        <v>0.43633231299858238</v>
      </c>
      <c r="L22" s="13">
        <f t="shared" si="1"/>
        <v>40.783850416649244</v>
      </c>
      <c r="M22" s="13">
        <f t="shared" si="2"/>
        <v>-19.017821778331474</v>
      </c>
      <c r="N22" s="8">
        <f t="shared" si="3"/>
        <v>1219.0178217783314</v>
      </c>
      <c r="O22" s="13">
        <f t="shared" si="4"/>
        <v>-21471.386133997603</v>
      </c>
      <c r="P22" s="13">
        <f t="shared" si="12"/>
        <v>1487667.7722679952</v>
      </c>
      <c r="Q22" s="13">
        <f t="shared" si="13"/>
        <v>23.689868264638687</v>
      </c>
      <c r="R22" s="13">
        <f t="shared" si="14"/>
        <v>18.406252785509192</v>
      </c>
      <c r="S22" s="13">
        <f t="shared" si="5"/>
        <v>37.846038191330052</v>
      </c>
      <c r="T22" s="11">
        <v>25</v>
      </c>
      <c r="U22" s="13">
        <f t="shared" si="6"/>
        <v>40.783850416649244</v>
      </c>
      <c r="V22" s="13">
        <f t="shared" si="7"/>
        <v>19.017821778331474</v>
      </c>
      <c r="W22" s="13">
        <f t="shared" si="8"/>
        <v>23.689868264638687</v>
      </c>
      <c r="X22" s="13">
        <f t="shared" si="9"/>
        <v>-18.406252785509192</v>
      </c>
      <c r="Y22" s="8">
        <f t="shared" si="10"/>
        <v>1199.3884310071778</v>
      </c>
      <c r="Z22" s="10">
        <f t="shared" si="15"/>
        <v>1201.1200892643722</v>
      </c>
      <c r="AA22" s="13">
        <f t="shared" si="11"/>
        <v>1.2213763767326782</v>
      </c>
    </row>
    <row r="23" spans="1:27" x14ac:dyDescent="0.3">
      <c r="A23" s="1"/>
      <c r="B23" s="4" t="s">
        <v>57</v>
      </c>
      <c r="C23" s="11" t="s">
        <v>57</v>
      </c>
      <c r="D23" s="1"/>
      <c r="E23" s="1"/>
      <c r="F23" s="1"/>
      <c r="G23" s="1"/>
      <c r="H23" s="1"/>
      <c r="I23" s="6"/>
      <c r="J23" s="11">
        <v>30</v>
      </c>
      <c r="K23" s="13">
        <f t="shared" si="0"/>
        <v>0.52359877559829882</v>
      </c>
      <c r="L23" s="13">
        <f t="shared" si="1"/>
        <v>38.97114317029974</v>
      </c>
      <c r="M23" s="13">
        <f t="shared" si="2"/>
        <v>-22.499999999999996</v>
      </c>
      <c r="N23" s="8">
        <f t="shared" si="3"/>
        <v>1222.5</v>
      </c>
      <c r="O23" s="13">
        <f t="shared" si="4"/>
        <v>-25650</v>
      </c>
      <c r="P23" s="13">
        <f t="shared" si="12"/>
        <v>1496025</v>
      </c>
      <c r="Q23" s="13">
        <f t="shared" si="13"/>
        <v>20.77365972440268</v>
      </c>
      <c r="R23" s="13">
        <f t="shared" si="14"/>
        <v>21.643822713530295</v>
      </c>
      <c r="S23" s="13">
        <f t="shared" si="5"/>
        <v>46.175215308933318</v>
      </c>
      <c r="T23" s="11">
        <v>30</v>
      </c>
      <c r="U23" s="13">
        <f t="shared" si="6"/>
        <v>38.97114317029974</v>
      </c>
      <c r="V23" s="13">
        <f t="shared" si="7"/>
        <v>22.499999999999996</v>
      </c>
      <c r="W23" s="13">
        <f t="shared" si="8"/>
        <v>20.77365972440268</v>
      </c>
      <c r="X23" s="13">
        <f t="shared" si="9"/>
        <v>-21.643822713530298</v>
      </c>
      <c r="Y23" s="8">
        <f t="shared" si="10"/>
        <v>1199.1438227135302</v>
      </c>
      <c r="Z23" s="10">
        <f t="shared" si="15"/>
        <v>1200.6312294059926</v>
      </c>
      <c r="AA23" s="13">
        <f t="shared" si="11"/>
        <v>1.7102362351122338</v>
      </c>
    </row>
    <row r="24" spans="1:27" x14ac:dyDescent="0.3">
      <c r="A24" s="1"/>
      <c r="B24" s="4" t="s">
        <v>45</v>
      </c>
      <c r="C24" s="11" t="s">
        <v>45</v>
      </c>
      <c r="D24" s="1" t="s">
        <v>76</v>
      </c>
      <c r="E24" s="1"/>
      <c r="F24" s="1"/>
      <c r="G24" s="1"/>
      <c r="H24" s="1"/>
      <c r="I24" s="6"/>
      <c r="J24" s="11">
        <v>35</v>
      </c>
      <c r="K24" s="13">
        <f t="shared" si="0"/>
        <v>0.6108652381980153</v>
      </c>
      <c r="L24" s="13">
        <f t="shared" si="1"/>
        <v>36.861841993004631</v>
      </c>
      <c r="M24" s="13">
        <f t="shared" si="2"/>
        <v>-25.810939635797073</v>
      </c>
      <c r="N24" s="8">
        <f t="shared" si="3"/>
        <v>1225.810939635797</v>
      </c>
      <c r="O24" s="13">
        <f t="shared" si="4"/>
        <v>-29623.127562956412</v>
      </c>
      <c r="P24" s="13">
        <f t="shared" si="12"/>
        <v>1503971.2551259128</v>
      </c>
      <c r="Q24" s="13">
        <f t="shared" si="13"/>
        <v>17.057056539315393</v>
      </c>
      <c r="R24" s="13">
        <f t="shared" si="14"/>
        <v>24.679076607818981</v>
      </c>
      <c r="S24" s="13">
        <f t="shared" si="5"/>
        <v>55.34953331277562</v>
      </c>
      <c r="T24" s="11">
        <v>35</v>
      </c>
      <c r="U24" s="13">
        <f t="shared" si="6"/>
        <v>36.861841993004631</v>
      </c>
      <c r="V24" s="13">
        <f t="shared" si="7"/>
        <v>25.810939635797073</v>
      </c>
      <c r="W24" s="13">
        <f t="shared" si="8"/>
        <v>17.057056539315393</v>
      </c>
      <c r="X24" s="13">
        <f t="shared" si="9"/>
        <v>-24.679076607818981</v>
      </c>
      <c r="Y24" s="8">
        <f t="shared" si="10"/>
        <v>1198.8681369720221</v>
      </c>
      <c r="Z24" s="10">
        <f t="shared" si="15"/>
        <v>1200.0800212759586</v>
      </c>
      <c r="AA24" s="13">
        <f t="shared" si="11"/>
        <v>2.2614443651461897</v>
      </c>
    </row>
    <row r="25" spans="1:27" x14ac:dyDescent="0.3">
      <c r="A25" s="1"/>
      <c r="B25" s="4" t="s">
        <v>32</v>
      </c>
      <c r="C25" s="11" t="s">
        <v>32</v>
      </c>
      <c r="D25" s="1" t="s">
        <v>58</v>
      </c>
      <c r="E25" s="1"/>
      <c r="F25" s="1"/>
      <c r="G25" s="1"/>
      <c r="H25" s="1"/>
      <c r="I25" s="6"/>
      <c r="J25" s="11">
        <v>40</v>
      </c>
      <c r="K25" s="13">
        <f t="shared" ref="K25" si="16">J25*Rad</f>
        <v>0.69813170079773179</v>
      </c>
      <c r="L25" s="13">
        <f t="shared" ref="L25" si="17">Ro*COS(a-K25)</f>
        <v>34.47199994035401</v>
      </c>
      <c r="M25" s="13">
        <f t="shared" si="2"/>
        <v>-28.925442435894265</v>
      </c>
      <c r="N25" s="8">
        <f t="shared" si="3"/>
        <v>1228.9254424358942</v>
      </c>
      <c r="O25" s="13">
        <f t="shared" ref="O25" si="18">0.5*(To^2-N25^2-L25^2-Ra^2)</f>
        <v>-33360.530923073013</v>
      </c>
      <c r="P25" s="13">
        <f t="shared" si="12"/>
        <v>1511446.0618461461</v>
      </c>
      <c r="Q25" s="13">
        <f t="shared" ref="Q25" si="19">(O25*L25+SQRT((O25*L25)^2-P25*(O25^2-N25^2*Ra^2)))/P25</f>
        <v>12.027413689687394</v>
      </c>
      <c r="R25" s="13">
        <f t="shared" si="14"/>
        <v>27.483473578445651</v>
      </c>
      <c r="S25" s="13">
        <f t="shared" si="5"/>
        <v>66.364683681751785</v>
      </c>
      <c r="T25" s="11">
        <v>40</v>
      </c>
      <c r="U25" s="13">
        <f t="shared" ref="U25" si="20">Ro*COS(a+K25)</f>
        <v>34.47199994035401</v>
      </c>
      <c r="V25" s="13">
        <f t="shared" ref="V25" si="21">Ro*SIN(a+K25)</f>
        <v>28.925442435894265</v>
      </c>
      <c r="W25" s="13">
        <f t="shared" ref="W25" si="22">Ra*COS(b-S25*Rad)</f>
        <v>12.027413689687393</v>
      </c>
      <c r="X25" s="13">
        <f t="shared" si="9"/>
        <v>-27.483473578445654</v>
      </c>
      <c r="Y25" s="8">
        <f t="shared" ref="Y25" si="23">L-V25-X25</f>
        <v>1198.5580311425515</v>
      </c>
      <c r="Z25" s="10">
        <f t="shared" si="15"/>
        <v>1199.4596906458537</v>
      </c>
      <c r="AA25" s="13">
        <f t="shared" ref="AA25" si="24">To-Z25</f>
        <v>2.8817749952511349</v>
      </c>
    </row>
    <row r="26" spans="1:27" x14ac:dyDescent="0.3">
      <c r="A26" s="1"/>
      <c r="B26" s="4" t="s">
        <v>41</v>
      </c>
      <c r="C26" s="11" t="s">
        <v>41</v>
      </c>
      <c r="D26" s="1" t="s">
        <v>59</v>
      </c>
      <c r="E26" s="1"/>
      <c r="F26" s="1"/>
      <c r="G26" s="1"/>
      <c r="H26" s="1"/>
      <c r="I26" s="6"/>
      <c r="J26" s="11"/>
      <c r="K26" s="13"/>
      <c r="L26" s="13"/>
      <c r="M26" s="13"/>
      <c r="N26" s="8"/>
      <c r="O26" s="13"/>
      <c r="P26" s="13"/>
      <c r="Q26" s="13"/>
      <c r="R26" s="13"/>
      <c r="S26" s="13"/>
      <c r="T26" s="11"/>
      <c r="U26" s="13"/>
      <c r="V26" s="13"/>
      <c r="W26" s="13"/>
      <c r="X26" s="13"/>
      <c r="Y26" s="8"/>
      <c r="Z26" s="10"/>
      <c r="AA26" s="14"/>
    </row>
    <row r="27" spans="1:27" x14ac:dyDescent="0.3">
      <c r="A27" s="1"/>
      <c r="B27" s="4" t="s">
        <v>88</v>
      </c>
      <c r="C27" s="11" t="s">
        <v>88</v>
      </c>
      <c r="D27" s="1" t="s">
        <v>89</v>
      </c>
      <c r="E27" s="1"/>
      <c r="F27" s="1"/>
      <c r="G27" s="1"/>
      <c r="H27" s="1"/>
      <c r="I27" s="6"/>
      <c r="J27" s="11"/>
      <c r="K27" s="13"/>
      <c r="L27" s="13"/>
      <c r="M27" s="13"/>
      <c r="N27" s="8"/>
      <c r="O27" s="13"/>
      <c r="P27" s="13"/>
      <c r="Q27" s="13"/>
      <c r="R27" s="13"/>
      <c r="S27" s="13"/>
      <c r="T27" s="11"/>
      <c r="U27" s="13"/>
      <c r="V27" s="13"/>
      <c r="W27" s="13"/>
      <c r="X27" s="13"/>
      <c r="Y27" s="8"/>
      <c r="Z27" s="10"/>
      <c r="AA27" s="14"/>
    </row>
    <row r="28" spans="1:27" ht="17.399999999999999" x14ac:dyDescent="0.3">
      <c r="A28" s="1"/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3" t="s">
        <v>68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3">
      <c r="A29" s="2" t="s">
        <v>60</v>
      </c>
      <c r="B29" s="1"/>
      <c r="C29" s="1"/>
      <c r="D29" s="1"/>
      <c r="E29" s="1"/>
      <c r="F29" s="1"/>
      <c r="G29" s="1"/>
      <c r="H29" s="1"/>
      <c r="I29" s="6"/>
      <c r="J29" s="7" t="s">
        <v>6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3">
      <c r="A30" s="1"/>
      <c r="B30" s="1"/>
      <c r="C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3">
      <c r="A31" s="1"/>
      <c r="B31" s="4" t="s">
        <v>4</v>
      </c>
      <c r="C31" s="15">
        <v>1200</v>
      </c>
      <c r="D31" s="1"/>
      <c r="E31" s="1"/>
      <c r="F31" s="1"/>
      <c r="G31" s="1"/>
      <c r="H31" s="1"/>
      <c r="I31" s="6"/>
      <c r="J31" s="1" t="s">
        <v>11</v>
      </c>
      <c r="K31" s="8">
        <f>Ro*SIN(a)</f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3">
      <c r="A32" s="1"/>
      <c r="B32" s="4" t="s">
        <v>7</v>
      </c>
      <c r="C32" s="15">
        <v>45</v>
      </c>
      <c r="D32" s="1"/>
      <c r="E32" s="1"/>
      <c r="F32" s="1"/>
      <c r="G32" s="1"/>
      <c r="H32" s="1"/>
      <c r="I32" s="6"/>
      <c r="J32" s="1" t="s">
        <v>14</v>
      </c>
      <c r="K32" s="8">
        <f>Ra*SIN(b)</f>
        <v>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3">
      <c r="A33" s="1"/>
      <c r="B33" s="4" t="s">
        <v>9</v>
      </c>
      <c r="C33" s="15">
        <v>30</v>
      </c>
      <c r="D33" s="1"/>
      <c r="E33" s="1"/>
      <c r="F33" s="1"/>
      <c r="G33" s="1"/>
      <c r="H33" s="1"/>
      <c r="I33" s="6"/>
      <c r="J33" s="1" t="s">
        <v>17</v>
      </c>
      <c r="K33" s="8">
        <f>Ro*COS(a)</f>
        <v>45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3">
      <c r="I34" s="6"/>
      <c r="J34" s="1" t="s">
        <v>18</v>
      </c>
      <c r="K34" s="8">
        <f>Ra*COS(b)</f>
        <v>30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3">
      <c r="A35" s="2" t="s">
        <v>70</v>
      </c>
      <c r="I35" s="6"/>
      <c r="J35" s="1" t="s">
        <v>20</v>
      </c>
      <c r="K35" s="8">
        <f>L-Ho-Ha</f>
        <v>1200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3">
      <c r="F36" s="1"/>
      <c r="G36" s="1"/>
      <c r="H36" s="1"/>
      <c r="I36" s="6"/>
      <c r="J36" s="1" t="s">
        <v>90</v>
      </c>
      <c r="K36" s="8">
        <f>SQRT(K35^2+(Do-Da)^2)</f>
        <v>1200.0937463381767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3">
      <c r="C37" s="18" t="s">
        <v>71</v>
      </c>
      <c r="D37" s="11" t="s">
        <v>61</v>
      </c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3">
      <c r="A38" s="1"/>
      <c r="B38" s="4" t="s">
        <v>12</v>
      </c>
      <c r="C38" s="15">
        <v>0</v>
      </c>
      <c r="D38" s="8">
        <f>C38*Rad</f>
        <v>0</v>
      </c>
      <c r="E38" s="1"/>
      <c r="I38" s="6"/>
      <c r="J38" s="7" t="s">
        <v>26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3">
      <c r="A39" s="1"/>
      <c r="B39" s="4" t="s">
        <v>15</v>
      </c>
      <c r="C39" s="15">
        <v>0</v>
      </c>
      <c r="D39" s="8">
        <f>C39*Rad</f>
        <v>0</v>
      </c>
      <c r="H39" s="19"/>
      <c r="I39" s="17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 t="s">
        <v>29</v>
      </c>
    </row>
    <row r="40" spans="1:27" x14ac:dyDescent="0.3">
      <c r="F40" s="1"/>
      <c r="G40" s="1"/>
      <c r="H40" s="16"/>
      <c r="I40" s="1"/>
      <c r="J40" s="4" t="s">
        <v>32</v>
      </c>
      <c r="K40" s="4" t="s">
        <v>33</v>
      </c>
      <c r="L40" s="4" t="s">
        <v>34</v>
      </c>
      <c r="M40" s="4" t="s">
        <v>35</v>
      </c>
      <c r="N40" s="4" t="s">
        <v>36</v>
      </c>
      <c r="O40" s="4" t="s">
        <v>37</v>
      </c>
      <c r="P40" s="4" t="s">
        <v>38</v>
      </c>
      <c r="Q40" s="4" t="s">
        <v>39</v>
      </c>
      <c r="R40" s="4" t="s">
        <v>40</v>
      </c>
      <c r="S40" s="4" t="s">
        <v>41</v>
      </c>
      <c r="T40" s="2" t="s">
        <v>42</v>
      </c>
      <c r="U40" s="4" t="s">
        <v>43</v>
      </c>
      <c r="V40" s="4" t="s">
        <v>44</v>
      </c>
      <c r="W40" s="4" t="s">
        <v>39</v>
      </c>
      <c r="X40" s="4" t="s">
        <v>40</v>
      </c>
      <c r="Y40" s="4" t="s">
        <v>23</v>
      </c>
      <c r="Z40" s="4" t="s">
        <v>45</v>
      </c>
      <c r="AA40" s="4" t="s">
        <v>46</v>
      </c>
    </row>
    <row r="41" spans="1:27" x14ac:dyDescent="0.3">
      <c r="A41" s="2" t="s">
        <v>65</v>
      </c>
      <c r="B41" s="1"/>
      <c r="C41" s="1"/>
      <c r="D41" s="1"/>
      <c r="E41" s="1"/>
      <c r="F41" s="1"/>
      <c r="G41" s="1"/>
      <c r="H41" s="16"/>
      <c r="I41" s="1"/>
      <c r="J41" s="11">
        <v>0</v>
      </c>
      <c r="K41" s="13">
        <f t="shared" ref="K41:K52" si="25">J41*Rad</f>
        <v>0</v>
      </c>
      <c r="L41" s="13">
        <f t="shared" ref="L41:L52" si="26">Ro*COS(a-K41)</f>
        <v>45</v>
      </c>
      <c r="M41" s="13">
        <f t="shared" ref="M41:M52" si="27">Ro*SIN(a-K41)</f>
        <v>0</v>
      </c>
      <c r="N41" s="8">
        <f t="shared" ref="N41:N52" si="28">L-M41</f>
        <v>1200</v>
      </c>
      <c r="O41" s="13">
        <f t="shared" ref="O41:O53" si="29">0.5*(Tt^2-N41^2-L41^2-Ra^2)</f>
        <v>-1350</v>
      </c>
      <c r="P41" s="13">
        <f>(N41^2+L41^2)</f>
        <v>1442025</v>
      </c>
      <c r="Q41" s="13">
        <f>Da</f>
        <v>30</v>
      </c>
      <c r="R41" s="13">
        <f>Ha</f>
        <v>0</v>
      </c>
      <c r="S41" s="13">
        <f t="shared" ref="S41:S52" si="30">ABS((ACOS(Q41/Ra)-b)/Rad)</f>
        <v>0</v>
      </c>
      <c r="T41" s="11">
        <v>0</v>
      </c>
      <c r="U41" s="13">
        <f t="shared" ref="U41:U52" si="31">Ro*COS(a+K41)</f>
        <v>45</v>
      </c>
      <c r="V41" s="13">
        <f t="shared" ref="V41:V52" si="32">Ro*SIN(a+K41)</f>
        <v>0</v>
      </c>
      <c r="W41" s="13">
        <f t="shared" ref="W41:W53" si="33">Ra*COS(b+S41*Rad)</f>
        <v>30</v>
      </c>
      <c r="X41" s="13">
        <f t="shared" ref="X41:X53" si="34">Ra*SIN(b-S41*Rad)</f>
        <v>0</v>
      </c>
      <c r="Y41" s="8">
        <f t="shared" ref="Y41:Y52" si="35">L-V41-X41</f>
        <v>1200</v>
      </c>
      <c r="Z41" s="8">
        <f>SQRT(Y41^2+(U41-W41)^2)</f>
        <v>1200.0937463381767</v>
      </c>
      <c r="AA41" s="13">
        <f t="shared" ref="AA41:AA53" si="36">Tt-Z41</f>
        <v>0</v>
      </c>
    </row>
    <row r="42" spans="1:27" x14ac:dyDescent="0.3">
      <c r="A42" s="1"/>
      <c r="B42" s="1"/>
      <c r="C42" s="1"/>
      <c r="D42" s="1"/>
      <c r="E42" s="1"/>
      <c r="F42" s="1"/>
      <c r="G42" s="1"/>
      <c r="H42" s="16"/>
      <c r="I42" s="1"/>
      <c r="J42" s="11">
        <v>1</v>
      </c>
      <c r="K42" s="13">
        <f t="shared" ref="K42:K45" si="37">J42*Rad</f>
        <v>1.7453292519943295E-2</v>
      </c>
      <c r="L42" s="13">
        <f t="shared" ref="L42:L45" si="38">Ro*COS(a-K42)</f>
        <v>44.993146282037607</v>
      </c>
      <c r="M42" s="13">
        <f t="shared" ref="M42:M45" si="39">Ro*SIN(a-K42)</f>
        <v>-0.785358289677758</v>
      </c>
      <c r="N42" s="8">
        <f t="shared" ref="N42:N45" si="40">L-M42</f>
        <v>1200.7853582896778</v>
      </c>
      <c r="O42" s="13">
        <f t="shared" si="29"/>
        <v>-2292.4299476133924</v>
      </c>
      <c r="P42" s="13">
        <f t="shared" ref="P42:P53" si="41">(N42^2+L42^2)</f>
        <v>1443909.8598952268</v>
      </c>
      <c r="Q42" s="13">
        <f t="shared" ref="Q42:Q53" si="42">(-O42*L42+SQRT((O42*L42)^2-P42*(O42^2-N42^2*Ra^2)))/P42</f>
        <v>29.989717321495977</v>
      </c>
      <c r="R42" s="13">
        <f t="shared" ref="R42:R45" si="43">SQRT(Ra^2-Q42^2)</f>
        <v>0.78540115658439313</v>
      </c>
      <c r="S42" s="13">
        <f t="shared" ref="S42:S45" si="44">ABS((ACOS(Q42/Ra)-b)/Rad)</f>
        <v>1.5001771186941364</v>
      </c>
      <c r="T42" s="11">
        <v>1</v>
      </c>
      <c r="U42" s="13">
        <f t="shared" ref="U42:U45" si="45">Ro*COS(a+K42)</f>
        <v>44.993146282037607</v>
      </c>
      <c r="V42" s="13">
        <f t="shared" ref="V42:V45" si="46">Ro*SIN(a+K42)</f>
        <v>0.785358289677758</v>
      </c>
      <c r="W42" s="13">
        <f t="shared" si="33"/>
        <v>29.989717321495977</v>
      </c>
      <c r="X42" s="13">
        <f t="shared" si="34"/>
        <v>-0.78540115658444343</v>
      </c>
      <c r="Y42" s="8">
        <f t="shared" ref="Y42:Y45" si="47">L-V42-X42</f>
        <v>1200.0000428669066</v>
      </c>
      <c r="Z42" s="8">
        <f t="shared" ref="Z42:Z53" si="48">SQRT(Y42^2+(U42-W42)^2)</f>
        <v>1200.0938320652897</v>
      </c>
      <c r="AA42" s="13">
        <f t="shared" si="36"/>
        <v>-8.5727112946187844E-5</v>
      </c>
    </row>
    <row r="43" spans="1:27" x14ac:dyDescent="0.3">
      <c r="A43" s="1"/>
      <c r="B43" s="4" t="s">
        <v>66</v>
      </c>
      <c r="C43" s="11">
        <f>PI()/180</f>
        <v>1.7453292519943295E-2</v>
      </c>
      <c r="D43" s="1" t="s">
        <v>67</v>
      </c>
      <c r="E43" s="1"/>
      <c r="F43" s="1"/>
      <c r="G43" s="1"/>
      <c r="H43" s="16"/>
      <c r="I43" s="1"/>
      <c r="J43" s="11">
        <v>2</v>
      </c>
      <c r="K43" s="13">
        <f t="shared" si="37"/>
        <v>3.4906585039886591E-2</v>
      </c>
      <c r="L43" s="13">
        <f t="shared" si="38"/>
        <v>44.972587215859306</v>
      </c>
      <c r="M43" s="13">
        <f t="shared" si="39"/>
        <v>-1.5704773516125436</v>
      </c>
      <c r="N43" s="8">
        <f t="shared" si="40"/>
        <v>1201.5704773516125</v>
      </c>
      <c r="O43" s="13">
        <f t="shared" si="29"/>
        <v>-3234.5728219349853</v>
      </c>
      <c r="P43" s="13">
        <f t="shared" si="41"/>
        <v>1445794.1456438699</v>
      </c>
      <c r="Q43" s="13">
        <f t="shared" si="42"/>
        <v>29.958856144776153</v>
      </c>
      <c r="R43" s="13">
        <f t="shared" si="43"/>
        <v>1.5706490685726466</v>
      </c>
      <c r="S43" s="13">
        <f t="shared" si="44"/>
        <v>3.0010908435169057</v>
      </c>
      <c r="T43" s="11">
        <v>2</v>
      </c>
      <c r="U43" s="13">
        <f t="shared" si="45"/>
        <v>44.972587215859306</v>
      </c>
      <c r="V43" s="13">
        <f t="shared" si="46"/>
        <v>1.5704773516125436</v>
      </c>
      <c r="W43" s="13">
        <f t="shared" si="33"/>
        <v>29.958856144776153</v>
      </c>
      <c r="X43" s="13">
        <f t="shared" si="34"/>
        <v>-1.5706490685726802</v>
      </c>
      <c r="Y43" s="8">
        <f t="shared" si="47"/>
        <v>1200.0001717169603</v>
      </c>
      <c r="Z43" s="8">
        <f t="shared" si="48"/>
        <v>1200.0940897452203</v>
      </c>
      <c r="AA43" s="13">
        <f t="shared" si="36"/>
        <v>-3.4340704360147356E-4</v>
      </c>
    </row>
    <row r="44" spans="1:27" x14ac:dyDescent="0.3">
      <c r="F44" s="1"/>
      <c r="G44" s="1"/>
      <c r="H44" s="16"/>
      <c r="I44" s="1"/>
      <c r="J44" s="11">
        <v>3</v>
      </c>
      <c r="K44" s="13">
        <f t="shared" si="37"/>
        <v>5.235987755982989E-2</v>
      </c>
      <c r="L44" s="13">
        <f t="shared" si="38"/>
        <v>44.93832906395582</v>
      </c>
      <c r="M44" s="13">
        <f t="shared" si="39"/>
        <v>-2.3551180309324726</v>
      </c>
      <c r="N44" s="8">
        <f t="shared" si="40"/>
        <v>1202.3551180309325</v>
      </c>
      <c r="O44" s="13">
        <f t="shared" si="29"/>
        <v>-4176.1416371190808</v>
      </c>
      <c r="P44" s="13">
        <f t="shared" si="41"/>
        <v>1447677.2832742382</v>
      </c>
      <c r="Q44" s="13">
        <f t="shared" si="42"/>
        <v>29.907383620544717</v>
      </c>
      <c r="R44" s="13">
        <f t="shared" si="43"/>
        <v>2.3555052480462892</v>
      </c>
      <c r="S44" s="13">
        <f t="shared" si="44"/>
        <v>4.5033188332458787</v>
      </c>
      <c r="T44" s="11">
        <v>3</v>
      </c>
      <c r="U44" s="13">
        <f t="shared" si="45"/>
        <v>44.93832906395582</v>
      </c>
      <c r="V44" s="13">
        <f t="shared" si="46"/>
        <v>2.3551180309324726</v>
      </c>
      <c r="W44" s="13">
        <f t="shared" si="33"/>
        <v>29.907383620544717</v>
      </c>
      <c r="X44" s="13">
        <f t="shared" si="34"/>
        <v>-2.3555052480462773</v>
      </c>
      <c r="Y44" s="8">
        <f t="shared" si="47"/>
        <v>1200.0003872171137</v>
      </c>
      <c r="Z44" s="8">
        <f t="shared" si="48"/>
        <v>1200.0945207116588</v>
      </c>
      <c r="AA44" s="13">
        <f t="shared" si="36"/>
        <v>-7.7437348204512091E-4</v>
      </c>
    </row>
    <row r="45" spans="1:27" x14ac:dyDescent="0.3">
      <c r="F45" s="1"/>
      <c r="G45" s="1"/>
      <c r="H45" s="16"/>
      <c r="I45" s="1"/>
      <c r="J45" s="11">
        <v>4</v>
      </c>
      <c r="K45" s="13">
        <f t="shared" si="37"/>
        <v>6.9813170079773182E-2</v>
      </c>
      <c r="L45" s="13">
        <f t="shared" si="38"/>
        <v>44.890382261692089</v>
      </c>
      <c r="M45" s="13">
        <f t="shared" si="39"/>
        <v>-3.1390413184856385</v>
      </c>
      <c r="N45" s="8">
        <f t="shared" si="40"/>
        <v>1203.1390413184856</v>
      </c>
      <c r="O45" s="13">
        <f t="shared" si="29"/>
        <v>-5116.849582182721</v>
      </c>
      <c r="P45" s="13">
        <f t="shared" si="41"/>
        <v>1449558.6991643654</v>
      </c>
      <c r="Q45" s="13">
        <f t="shared" si="42"/>
        <v>29.835249027517939</v>
      </c>
      <c r="R45" s="13">
        <f t="shared" si="43"/>
        <v>3.1397317506420657</v>
      </c>
      <c r="S45" s="13">
        <f t="shared" si="44"/>
        <v>6.0074469989904298</v>
      </c>
      <c r="T45" s="11">
        <v>4</v>
      </c>
      <c r="U45" s="13">
        <f t="shared" si="45"/>
        <v>44.890382261692089</v>
      </c>
      <c r="V45" s="13">
        <f t="shared" si="46"/>
        <v>3.1390413184856385</v>
      </c>
      <c r="W45" s="13">
        <f t="shared" si="33"/>
        <v>29.835249027517939</v>
      </c>
      <c r="X45" s="13">
        <f t="shared" si="34"/>
        <v>-3.1397317506420661</v>
      </c>
      <c r="Y45" s="8">
        <f t="shared" si="47"/>
        <v>1200.0006904321565</v>
      </c>
      <c r="Z45" s="8">
        <f t="shared" si="48"/>
        <v>1200.0951270938278</v>
      </c>
      <c r="AA45" s="13">
        <f t="shared" si="36"/>
        <v>-1.3807556510982977E-3</v>
      </c>
    </row>
    <row r="46" spans="1:27" x14ac:dyDescent="0.3">
      <c r="A46" s="1"/>
      <c r="F46" s="1"/>
      <c r="G46" s="1"/>
      <c r="H46" s="16"/>
      <c r="I46" s="1"/>
      <c r="J46" s="11">
        <v>5</v>
      </c>
      <c r="K46" s="13">
        <f t="shared" si="25"/>
        <v>8.7266462599716474E-2</v>
      </c>
      <c r="L46" s="13">
        <f t="shared" si="26"/>
        <v>44.82876141412855</v>
      </c>
      <c r="M46" s="13">
        <f t="shared" si="27"/>
        <v>-3.9220084236446175</v>
      </c>
      <c r="N46" s="8">
        <f t="shared" si="28"/>
        <v>1203.9220084236447</v>
      </c>
      <c r="O46" s="13">
        <f t="shared" si="29"/>
        <v>-6056.4101083736296</v>
      </c>
      <c r="P46" s="13">
        <f t="shared" si="41"/>
        <v>1451437.8202167472</v>
      </c>
      <c r="Q46" s="13">
        <f t="shared" si="42"/>
        <v>29.742383141822035</v>
      </c>
      <c r="R46" s="13">
        <f t="shared" ref="R46:R52" si="49">SQRT(Ra^2-Q46^2)</f>
        <v>3.9230912613728997</v>
      </c>
      <c r="S46" s="13">
        <f t="shared" si="30"/>
        <v>7.5140730902253408</v>
      </c>
      <c r="T46" s="11">
        <v>5</v>
      </c>
      <c r="U46" s="13">
        <f t="shared" si="31"/>
        <v>44.82876141412855</v>
      </c>
      <c r="V46" s="13">
        <f t="shared" si="32"/>
        <v>3.9220084236446175</v>
      </c>
      <c r="W46" s="13">
        <f t="shared" si="33"/>
        <v>29.742383141822035</v>
      </c>
      <c r="X46" s="13">
        <f t="shared" si="34"/>
        <v>-3.9230912613729036</v>
      </c>
      <c r="Y46" s="8">
        <f t="shared" si="35"/>
        <v>1200.0010828377283</v>
      </c>
      <c r="Z46" s="8">
        <f t="shared" si="48"/>
        <v>1200.095911842506</v>
      </c>
      <c r="AA46" s="13">
        <f t="shared" si="36"/>
        <v>-2.1655043292412302E-3</v>
      </c>
    </row>
    <row r="47" spans="1:27" x14ac:dyDescent="0.3">
      <c r="H47" s="19"/>
      <c r="I47" s="1"/>
      <c r="J47" s="11">
        <v>10</v>
      </c>
      <c r="K47" s="13">
        <f t="shared" si="25"/>
        <v>0.17453292519943295</v>
      </c>
      <c r="L47" s="13">
        <f t="shared" si="26"/>
        <v>44.31634888554936</v>
      </c>
      <c r="M47" s="13">
        <f t="shared" si="27"/>
        <v>-7.8141679950118652</v>
      </c>
      <c r="N47" s="8">
        <f t="shared" si="28"/>
        <v>1207.8141679950118</v>
      </c>
      <c r="O47" s="13">
        <f t="shared" si="29"/>
        <v>-10727.001594014129</v>
      </c>
      <c r="P47" s="13">
        <f t="shared" si="41"/>
        <v>1460779.0031880282</v>
      </c>
      <c r="Q47" s="13">
        <f t="shared" si="42"/>
        <v>28.963234698102664</v>
      </c>
      <c r="R47" s="13">
        <f t="shared" si="49"/>
        <v>7.8186338846771646</v>
      </c>
      <c r="S47" s="13">
        <f t="shared" si="30"/>
        <v>15.10692095353823</v>
      </c>
      <c r="T47" s="11">
        <v>10</v>
      </c>
      <c r="U47" s="13">
        <f t="shared" si="31"/>
        <v>44.31634888554936</v>
      </c>
      <c r="V47" s="13">
        <f t="shared" si="32"/>
        <v>7.8141679950118652</v>
      </c>
      <c r="W47" s="13">
        <f t="shared" si="33"/>
        <v>28.963234698102664</v>
      </c>
      <c r="X47" s="13">
        <f t="shared" si="34"/>
        <v>-7.8186338846771628</v>
      </c>
      <c r="Y47" s="8">
        <f t="shared" si="35"/>
        <v>1200.0044658896654</v>
      </c>
      <c r="Z47" s="8">
        <f t="shared" si="48"/>
        <v>1200.1026773865617</v>
      </c>
      <c r="AA47" s="13">
        <f t="shared" si="36"/>
        <v>-8.931048384965834E-3</v>
      </c>
    </row>
    <row r="48" spans="1:27" x14ac:dyDescent="0.3">
      <c r="H48" s="19"/>
      <c r="I48" s="1"/>
      <c r="J48" s="11">
        <v>15</v>
      </c>
      <c r="K48" s="13">
        <f t="shared" si="25"/>
        <v>0.26179938779914941</v>
      </c>
      <c r="L48" s="13">
        <f t="shared" si="26"/>
        <v>43.466662183008076</v>
      </c>
      <c r="M48" s="13">
        <f t="shared" si="27"/>
        <v>-11.646857029613432</v>
      </c>
      <c r="N48" s="8">
        <f t="shared" si="28"/>
        <v>1211.6468570296133</v>
      </c>
      <c r="O48" s="13">
        <f t="shared" si="29"/>
        <v>-15326.228435536013</v>
      </c>
      <c r="P48" s="13">
        <f t="shared" si="41"/>
        <v>1469977.4568710721</v>
      </c>
      <c r="Q48" s="13">
        <f t="shared" si="42"/>
        <v>27.642431552534273</v>
      </c>
      <c r="R48" s="13">
        <f t="shared" si="49"/>
        <v>11.657443024242395</v>
      </c>
      <c r="S48" s="13">
        <f t="shared" si="30"/>
        <v>22.866260849145121</v>
      </c>
      <c r="T48" s="11">
        <v>15</v>
      </c>
      <c r="U48" s="13">
        <f t="shared" si="31"/>
        <v>43.466662183008076</v>
      </c>
      <c r="V48" s="13">
        <f t="shared" si="32"/>
        <v>11.646857029613432</v>
      </c>
      <c r="W48" s="13">
        <f t="shared" si="33"/>
        <v>27.642431552534273</v>
      </c>
      <c r="X48" s="13">
        <f t="shared" si="34"/>
        <v>-11.657443024242397</v>
      </c>
      <c r="Y48" s="8">
        <f t="shared" si="35"/>
        <v>1200.0105859946291</v>
      </c>
      <c r="Z48" s="8">
        <f t="shared" si="48"/>
        <v>1200.1149164868418</v>
      </c>
      <c r="AA48" s="13">
        <f t="shared" si="36"/>
        <v>-2.1170148665078159E-2</v>
      </c>
    </row>
    <row r="49" spans="8:27" x14ac:dyDescent="0.3">
      <c r="H49" s="19"/>
      <c r="I49" s="1"/>
      <c r="J49" s="11">
        <v>20</v>
      </c>
      <c r="K49" s="13">
        <f t="shared" si="25"/>
        <v>0.3490658503988659</v>
      </c>
      <c r="L49" s="13">
        <f t="shared" si="26"/>
        <v>42.286167935365881</v>
      </c>
      <c r="M49" s="13">
        <f t="shared" si="27"/>
        <v>-15.390906449655093</v>
      </c>
      <c r="N49" s="8">
        <f t="shared" si="28"/>
        <v>1215.3909064496552</v>
      </c>
      <c r="O49" s="13">
        <f t="shared" si="29"/>
        <v>-19819.087739586193</v>
      </c>
      <c r="P49" s="13">
        <f t="shared" si="41"/>
        <v>1478963.1754791725</v>
      </c>
      <c r="Q49" s="13">
        <f t="shared" si="42"/>
        <v>25.738950041088643</v>
      </c>
      <c r="R49" s="13">
        <f t="shared" si="49"/>
        <v>15.411244297017129</v>
      </c>
      <c r="S49" s="13">
        <f t="shared" si="30"/>
        <v>30.911144514367578</v>
      </c>
      <c r="T49" s="11">
        <v>20</v>
      </c>
      <c r="U49" s="13">
        <f t="shared" si="31"/>
        <v>42.286167935365881</v>
      </c>
      <c r="V49" s="13">
        <f t="shared" si="32"/>
        <v>15.390906449655093</v>
      </c>
      <c r="W49" s="13">
        <f t="shared" si="33"/>
        <v>25.738950041088643</v>
      </c>
      <c r="X49" s="13">
        <f t="shared" si="34"/>
        <v>-15.411244297017127</v>
      </c>
      <c r="Y49" s="8">
        <f t="shared" si="35"/>
        <v>1200.020337847362</v>
      </c>
      <c r="Z49" s="8">
        <f t="shared" si="48"/>
        <v>1200.1344181662892</v>
      </c>
      <c r="AA49" s="13">
        <f t="shared" si="36"/>
        <v>-4.0671828112408548E-2</v>
      </c>
    </row>
    <row r="50" spans="8:27" x14ac:dyDescent="0.3">
      <c r="H50" s="19"/>
      <c r="I50" s="1"/>
      <c r="J50" s="11">
        <v>25</v>
      </c>
      <c r="K50" s="13">
        <f t="shared" si="25"/>
        <v>0.43633231299858238</v>
      </c>
      <c r="L50" s="13">
        <f t="shared" si="26"/>
        <v>40.783850416649244</v>
      </c>
      <c r="M50" s="13">
        <f t="shared" si="27"/>
        <v>-19.017821778331474</v>
      </c>
      <c r="N50" s="8">
        <f t="shared" si="28"/>
        <v>1219.0178217783314</v>
      </c>
      <c r="O50" s="13">
        <f t="shared" si="29"/>
        <v>-24171.386133997603</v>
      </c>
      <c r="P50" s="13">
        <f t="shared" si="41"/>
        <v>1487667.7722679952</v>
      </c>
      <c r="Q50" s="13">
        <f t="shared" si="42"/>
        <v>23.172648373769185</v>
      </c>
      <c r="R50" s="13">
        <f t="shared" si="49"/>
        <v>19.053303318470849</v>
      </c>
      <c r="S50" s="13">
        <f t="shared" si="30"/>
        <v>39.428151643878365</v>
      </c>
      <c r="T50" s="11">
        <v>25</v>
      </c>
      <c r="U50" s="13">
        <f t="shared" si="31"/>
        <v>40.783850416649244</v>
      </c>
      <c r="V50" s="13">
        <f t="shared" si="32"/>
        <v>19.017821778331474</v>
      </c>
      <c r="W50" s="13">
        <f t="shared" si="33"/>
        <v>23.172648373769185</v>
      </c>
      <c r="X50" s="13">
        <f t="shared" si="34"/>
        <v>-19.053303318470849</v>
      </c>
      <c r="Y50" s="8">
        <f t="shared" si="35"/>
        <v>1200.0354815401395</v>
      </c>
      <c r="Z50" s="8">
        <f t="shared" si="48"/>
        <v>1200.1647017774976</v>
      </c>
      <c r="AA50" s="13">
        <f t="shared" si="36"/>
        <v>-7.0955439320869118E-2</v>
      </c>
    </row>
    <row r="51" spans="8:27" x14ac:dyDescent="0.3">
      <c r="H51" s="19"/>
      <c r="I51" s="1"/>
      <c r="J51" s="11">
        <v>30</v>
      </c>
      <c r="K51" s="13">
        <f t="shared" si="25"/>
        <v>0.52359877559829882</v>
      </c>
      <c r="L51" s="13">
        <f t="shared" si="26"/>
        <v>38.97114317029974</v>
      </c>
      <c r="M51" s="13">
        <f t="shared" si="27"/>
        <v>-22.499999999999996</v>
      </c>
      <c r="N51" s="8">
        <f t="shared" si="28"/>
        <v>1222.5</v>
      </c>
      <c r="O51" s="13">
        <f t="shared" si="29"/>
        <v>-28350</v>
      </c>
      <c r="P51" s="13">
        <f t="shared" si="41"/>
        <v>1496025</v>
      </c>
      <c r="Q51" s="13">
        <f t="shared" si="42"/>
        <v>19.775135462729097</v>
      </c>
      <c r="R51" s="13">
        <f t="shared" si="49"/>
        <v>22.559787619361892</v>
      </c>
      <c r="S51" s="13">
        <f t="shared" si="30"/>
        <v>48.763306977768117</v>
      </c>
      <c r="T51" s="11">
        <v>30</v>
      </c>
      <c r="U51" s="13">
        <f t="shared" si="31"/>
        <v>38.97114317029974</v>
      </c>
      <c r="V51" s="13">
        <f t="shared" si="32"/>
        <v>22.499999999999996</v>
      </c>
      <c r="W51" s="13">
        <f t="shared" si="33"/>
        <v>19.7751354627291</v>
      </c>
      <c r="X51" s="13">
        <f t="shared" si="34"/>
        <v>-22.559787619361888</v>
      </c>
      <c r="Y51" s="8">
        <f t="shared" si="35"/>
        <v>1200.0597876193619</v>
      </c>
      <c r="Z51" s="8">
        <f t="shared" si="48"/>
        <v>1200.2133062805699</v>
      </c>
      <c r="AA51" s="13">
        <f t="shared" si="36"/>
        <v>-0.1195599423931526</v>
      </c>
    </row>
    <row r="52" spans="8:27" x14ac:dyDescent="0.3">
      <c r="H52" s="19"/>
      <c r="I52" s="1"/>
      <c r="J52" s="11">
        <v>35</v>
      </c>
      <c r="K52" s="13">
        <f t="shared" si="25"/>
        <v>0.6108652381980153</v>
      </c>
      <c r="L52" s="13">
        <f t="shared" si="26"/>
        <v>36.861841993004631</v>
      </c>
      <c r="M52" s="13">
        <f t="shared" si="27"/>
        <v>-25.810939635797073</v>
      </c>
      <c r="N52" s="8">
        <f t="shared" si="28"/>
        <v>1225.810939635797</v>
      </c>
      <c r="O52" s="13">
        <f t="shared" si="29"/>
        <v>-32323.127562956412</v>
      </c>
      <c r="P52" s="13">
        <f t="shared" si="41"/>
        <v>1503971.2551259128</v>
      </c>
      <c r="Q52" s="13">
        <f t="shared" si="42"/>
        <v>15.114611396565909</v>
      </c>
      <c r="R52" s="13">
        <f t="shared" si="49"/>
        <v>25.9142532659307</v>
      </c>
      <c r="S52" s="13">
        <f t="shared" si="30"/>
        <v>59.746922181919473</v>
      </c>
      <c r="T52" s="11">
        <v>35</v>
      </c>
      <c r="U52" s="13">
        <f t="shared" si="31"/>
        <v>36.861841993004631</v>
      </c>
      <c r="V52" s="13">
        <f t="shared" si="32"/>
        <v>25.810939635797073</v>
      </c>
      <c r="W52" s="13">
        <f t="shared" si="33"/>
        <v>15.114611396565909</v>
      </c>
      <c r="X52" s="13">
        <f t="shared" si="34"/>
        <v>-25.914253265930697</v>
      </c>
      <c r="Y52" s="8">
        <f t="shared" si="35"/>
        <v>1200.1033136301337</v>
      </c>
      <c r="Z52" s="8">
        <f t="shared" si="48"/>
        <v>1200.3003396753006</v>
      </c>
      <c r="AA52" s="13">
        <f t="shared" si="36"/>
        <v>-0.20659333712387706</v>
      </c>
    </row>
    <row r="53" spans="8:27" x14ac:dyDescent="0.3">
      <c r="H53" s="19"/>
      <c r="I53" s="1"/>
      <c r="J53" s="11">
        <v>40</v>
      </c>
      <c r="K53" s="13">
        <f t="shared" ref="K53" si="50">J53*Rad</f>
        <v>0.69813170079773179</v>
      </c>
      <c r="L53" s="13">
        <f t="shared" ref="L53" si="51">Ro*COS(a-K53)</f>
        <v>34.47199994035401</v>
      </c>
      <c r="M53" s="13">
        <f t="shared" ref="M53" si="52">Ro*SIN(a-K53)</f>
        <v>-28.925442435894265</v>
      </c>
      <c r="N53" s="8">
        <f t="shared" ref="N53" si="53">L-M53</f>
        <v>1228.9254424358942</v>
      </c>
      <c r="O53" s="13">
        <f t="shared" si="29"/>
        <v>-36060.530923073013</v>
      </c>
      <c r="P53" s="13">
        <f t="shared" si="41"/>
        <v>1511446.0618461461</v>
      </c>
      <c r="Q53" s="13">
        <f t="shared" si="42"/>
        <v>7.1173554450119143</v>
      </c>
      <c r="R53" s="13">
        <f t="shared" ref="R53" si="54">SQRT(Ra^2-Q53^2)</f>
        <v>29.143494153401704</v>
      </c>
      <c r="S53" s="13">
        <f t="shared" ref="S53" si="55">ABS((ACOS(Q53/Ra)-b)/Rad)</f>
        <v>76.275994415763677</v>
      </c>
      <c r="T53" s="11">
        <v>40</v>
      </c>
      <c r="U53" s="13">
        <f t="shared" ref="U53" si="56">Ro*COS(a+K53)</f>
        <v>34.47199994035401</v>
      </c>
      <c r="V53" s="13">
        <f t="shared" ref="V53" si="57">Ro*SIN(a+K53)</f>
        <v>28.925442435894265</v>
      </c>
      <c r="W53" s="13">
        <f t="shared" si="33"/>
        <v>7.1173554450119161</v>
      </c>
      <c r="X53" s="13">
        <f t="shared" si="34"/>
        <v>-29.143494153401701</v>
      </c>
      <c r="Y53" s="8">
        <f t="shared" ref="Y53" si="58">L-V53-X53</f>
        <v>1200.2180517175075</v>
      </c>
      <c r="Z53" s="8">
        <f t="shared" si="48"/>
        <v>1200.5297365096944</v>
      </c>
      <c r="AA53" s="13">
        <f t="shared" si="36"/>
        <v>-0.43599017151768749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topLeftCell="A13" workbookViewId="0">
      <selection activeCell="F50" sqref="F50"/>
    </sheetView>
  </sheetViews>
  <sheetFormatPr defaultRowHeight="14.4" x14ac:dyDescent="0.3"/>
  <cols>
    <col min="15" max="15" width="11.21875" customWidth="1"/>
    <col min="16" max="16" width="11" customWidth="1"/>
  </cols>
  <sheetData>
    <row r="1" spans="1:27" x14ac:dyDescent="0.3">
      <c r="A1" s="1"/>
      <c r="B1" s="1"/>
      <c r="C1" s="1"/>
      <c r="D1" s="1"/>
      <c r="E1" s="1"/>
      <c r="F1" s="1"/>
      <c r="G1" s="2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3">
      <c r="A3" s="2" t="s">
        <v>1</v>
      </c>
      <c r="B3" s="1"/>
      <c r="C3" s="1"/>
      <c r="D3" s="1"/>
      <c r="E3" s="1"/>
      <c r="F3" s="1"/>
      <c r="G3" s="1"/>
      <c r="H3" s="1"/>
      <c r="I3" s="1"/>
      <c r="J3" s="2" t="s">
        <v>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7.39999999999999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" t="s">
        <v>3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6" x14ac:dyDescent="0.3">
      <c r="A5" s="1"/>
      <c r="B5" s="4" t="s">
        <v>4</v>
      </c>
      <c r="C5" s="5" t="s">
        <v>5</v>
      </c>
      <c r="D5" s="1"/>
      <c r="E5" s="1"/>
      <c r="F5" s="1"/>
      <c r="G5" s="1"/>
      <c r="H5" s="1"/>
      <c r="I5" s="6"/>
      <c r="J5" s="7" t="s">
        <v>6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x14ac:dyDescent="0.3">
      <c r="A6" s="1"/>
      <c r="B6" s="4" t="s">
        <v>7</v>
      </c>
      <c r="C6" s="1" t="s">
        <v>8</v>
      </c>
      <c r="D6" s="1"/>
      <c r="E6" s="1"/>
      <c r="F6" s="1"/>
      <c r="G6" s="1"/>
      <c r="H6" s="1"/>
      <c r="I6" s="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3">
      <c r="A7" s="1"/>
      <c r="B7" s="4" t="s">
        <v>9</v>
      </c>
      <c r="C7" s="1" t="s">
        <v>10</v>
      </c>
      <c r="D7" s="1"/>
      <c r="E7" s="1"/>
      <c r="F7" s="1"/>
      <c r="G7" s="1"/>
      <c r="H7" s="1"/>
      <c r="I7" s="6"/>
      <c r="J7" s="20" t="s">
        <v>11</v>
      </c>
      <c r="K7" s="8">
        <f>C37</f>
        <v>0</v>
      </c>
      <c r="L7" s="1"/>
      <c r="M7" s="20" t="s">
        <v>12</v>
      </c>
      <c r="N7" s="1">
        <f>ASIN(K7/Roo)</f>
        <v>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x14ac:dyDescent="0.3">
      <c r="A8" s="1"/>
      <c r="B8" s="4" t="s">
        <v>12</v>
      </c>
      <c r="C8" s="1" t="s">
        <v>13</v>
      </c>
      <c r="D8" s="1"/>
      <c r="E8" s="1"/>
      <c r="F8" s="1"/>
      <c r="G8" s="1"/>
      <c r="H8" s="1"/>
      <c r="I8" s="6"/>
      <c r="J8" s="20" t="s">
        <v>14</v>
      </c>
      <c r="K8" s="8">
        <f>C38</f>
        <v>0</v>
      </c>
      <c r="L8" s="1"/>
      <c r="M8" s="20" t="s">
        <v>15</v>
      </c>
      <c r="N8" s="1">
        <f>ASIN(K8/Raa)</f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x14ac:dyDescent="0.3">
      <c r="A9" s="1"/>
      <c r="B9" s="4" t="s">
        <v>15</v>
      </c>
      <c r="C9" s="1" t="s">
        <v>16</v>
      </c>
      <c r="D9" s="1"/>
      <c r="E9" s="1"/>
      <c r="F9" s="1"/>
      <c r="G9" s="1"/>
      <c r="H9" s="1"/>
      <c r="I9" s="6"/>
      <c r="J9" s="20" t="s">
        <v>17</v>
      </c>
      <c r="K9" s="8">
        <f>Roo*COS(aa)</f>
        <v>45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x14ac:dyDescent="0.3">
      <c r="A10" s="1"/>
      <c r="B10" s="1"/>
      <c r="C10" s="1"/>
      <c r="D10" s="1"/>
      <c r="E10" s="1"/>
      <c r="F10" s="1"/>
      <c r="G10" s="1"/>
      <c r="H10" s="1"/>
      <c r="I10" s="6"/>
      <c r="J10" s="20" t="s">
        <v>18</v>
      </c>
      <c r="K10" s="8">
        <f>Ra*COS(b)</f>
        <v>30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x14ac:dyDescent="0.3">
      <c r="A11" s="2" t="s">
        <v>19</v>
      </c>
      <c r="B11" s="1"/>
      <c r="C11" s="1"/>
      <c r="D11" s="1"/>
      <c r="E11" s="1"/>
      <c r="F11" s="1"/>
      <c r="G11" s="1"/>
      <c r="H11" s="1"/>
      <c r="I11" s="6"/>
      <c r="J11" s="20" t="s">
        <v>20</v>
      </c>
      <c r="K11" s="8">
        <f>LL-Hoo-Haa</f>
        <v>1200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6" x14ac:dyDescent="0.3">
      <c r="A12" s="1"/>
      <c r="B12" s="1"/>
      <c r="C12" s="1"/>
      <c r="D12" s="1"/>
      <c r="E12" s="9"/>
      <c r="F12" s="1"/>
      <c r="G12" s="1"/>
      <c r="H12" s="1"/>
      <c r="I12" s="6"/>
      <c r="J12" s="20" t="s">
        <v>21</v>
      </c>
      <c r="K12" s="10">
        <f>SQRT(K11^2+(Doo+Daa)^2)</f>
        <v>1202.3414656411048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6" x14ac:dyDescent="0.3">
      <c r="A13" s="1"/>
      <c r="B13" s="4" t="s">
        <v>22</v>
      </c>
      <c r="C13" s="11" t="s">
        <v>79</v>
      </c>
      <c r="D13" s="1"/>
      <c r="E13" s="9"/>
      <c r="F13" s="1"/>
      <c r="G13" s="1"/>
      <c r="H13" s="1"/>
      <c r="I13" s="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6" x14ac:dyDescent="0.3">
      <c r="A14" s="1"/>
      <c r="B14" s="4" t="s">
        <v>23</v>
      </c>
      <c r="C14" s="11" t="s">
        <v>80</v>
      </c>
      <c r="D14" s="1" t="s">
        <v>25</v>
      </c>
      <c r="E14" s="12"/>
      <c r="F14" s="1"/>
      <c r="G14" s="1"/>
      <c r="H14" s="1"/>
      <c r="I14" s="6"/>
      <c r="J14" s="7" t="s">
        <v>26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6" x14ac:dyDescent="0.3">
      <c r="A15" s="1"/>
      <c r="B15" s="4" t="s">
        <v>27</v>
      </c>
      <c r="C15" s="11" t="s">
        <v>81</v>
      </c>
      <c r="D15" s="1"/>
      <c r="E15" s="12"/>
      <c r="F15" s="1"/>
      <c r="G15" s="1"/>
      <c r="H15" s="1"/>
      <c r="I15" s="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 t="s">
        <v>29</v>
      </c>
    </row>
    <row r="16" spans="1:27" x14ac:dyDescent="0.3">
      <c r="A16" s="1"/>
      <c r="B16" s="4" t="s">
        <v>30</v>
      </c>
      <c r="C16" s="11" t="s">
        <v>82</v>
      </c>
      <c r="D16" s="1"/>
      <c r="E16" s="1"/>
      <c r="F16" s="1"/>
      <c r="G16" s="1"/>
      <c r="H16" s="1"/>
      <c r="I16" s="6"/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38</v>
      </c>
      <c r="Q16" s="4" t="s">
        <v>39</v>
      </c>
      <c r="R16" s="4" t="s">
        <v>40</v>
      </c>
      <c r="S16" s="4" t="s">
        <v>41</v>
      </c>
      <c r="T16" s="2" t="s">
        <v>42</v>
      </c>
      <c r="U16" s="4" t="s">
        <v>43</v>
      </c>
      <c r="V16" s="4" t="s">
        <v>44</v>
      </c>
      <c r="W16" s="4" t="s">
        <v>39</v>
      </c>
      <c r="X16" s="4" t="s">
        <v>40</v>
      </c>
      <c r="Y16" s="4" t="s">
        <v>23</v>
      </c>
      <c r="Z16" s="4" t="s">
        <v>45</v>
      </c>
      <c r="AA16" s="4" t="s">
        <v>46</v>
      </c>
    </row>
    <row r="17" spans="1:27" x14ac:dyDescent="0.3">
      <c r="A17" s="1"/>
      <c r="B17" s="4" t="s">
        <v>35</v>
      </c>
      <c r="C17" s="11" t="s">
        <v>83</v>
      </c>
      <c r="D17" s="1" t="s">
        <v>48</v>
      </c>
      <c r="E17" s="1"/>
      <c r="F17" s="1"/>
      <c r="G17" s="1"/>
      <c r="H17" s="1"/>
      <c r="I17" s="6"/>
      <c r="J17" s="11">
        <v>0</v>
      </c>
      <c r="K17" s="13">
        <f t="shared" ref="K17:K25" si="0">J17*Rad</f>
        <v>0</v>
      </c>
      <c r="L17" s="13">
        <f t="shared" ref="L17:L25" si="1">Roo*COS(aa-K17)</f>
        <v>45</v>
      </c>
      <c r="M17" s="13">
        <f>Roo*SIN(aa-K17)</f>
        <v>0</v>
      </c>
      <c r="N17" s="8">
        <f t="shared" ref="N17:N25" si="2">LL-M17</f>
        <v>1200</v>
      </c>
      <c r="O17" s="13">
        <f t="shared" ref="O17:O25" si="3">0.5*(Too^2-N17^2-LL17^2-Raa^2)</f>
        <v>2362.5</v>
      </c>
      <c r="P17" s="13">
        <f>(N17^2+L17^2)</f>
        <v>1442025</v>
      </c>
      <c r="Q17" s="13">
        <f>Daa</f>
        <v>30</v>
      </c>
      <c r="R17" s="13">
        <f>Haa</f>
        <v>0</v>
      </c>
      <c r="S17" s="13">
        <f>ABS((ACOS(Q17/Raa)-bb)/Rad)</f>
        <v>0</v>
      </c>
      <c r="T17" s="11">
        <v>0</v>
      </c>
      <c r="U17" s="13">
        <f t="shared" ref="U17:U25" si="4">Roo*COS(aa+K17)</f>
        <v>45</v>
      </c>
      <c r="V17" s="13">
        <f t="shared" ref="V17:V25" si="5">Roo*SIN(aa+K17)</f>
        <v>0</v>
      </c>
      <c r="W17" s="13">
        <f t="shared" ref="W17:W25" si="6">Raa*COS(bb-S17*Rad)</f>
        <v>30</v>
      </c>
      <c r="X17" s="13">
        <f t="shared" ref="X17:X25" si="7">Raa*SIN(bb-S17*Rad)</f>
        <v>0</v>
      </c>
      <c r="Y17" s="8">
        <f t="shared" ref="Y17:Y25" si="8">LL-V17-X17</f>
        <v>1200</v>
      </c>
      <c r="Z17" s="10">
        <f>SQRT(Y17^2+(U17+W17)^2)</f>
        <v>1202.3414656411048</v>
      </c>
      <c r="AA17" s="13">
        <f t="shared" ref="AA17:AA25" si="9">Too-Z17</f>
        <v>0</v>
      </c>
    </row>
    <row r="18" spans="1:27" x14ac:dyDescent="0.3">
      <c r="A18" s="1"/>
      <c r="B18" s="4" t="s">
        <v>40</v>
      </c>
      <c r="C18" s="11" t="s">
        <v>84</v>
      </c>
      <c r="D18" s="1" t="s">
        <v>50</v>
      </c>
      <c r="E18" s="1"/>
      <c r="F18" s="1"/>
      <c r="G18" s="1"/>
      <c r="H18" s="1"/>
      <c r="I18" s="6"/>
      <c r="J18" s="11">
        <v>5</v>
      </c>
      <c r="K18" s="13">
        <f t="shared" si="0"/>
        <v>8.7266462599716474E-2</v>
      </c>
      <c r="L18" s="13">
        <f t="shared" si="1"/>
        <v>44.82876141412855</v>
      </c>
      <c r="M18" s="13">
        <f t="shared" ref="M18:M25" si="10">Ro*SIN(a-K18)</f>
        <v>-3.9220084236446175</v>
      </c>
      <c r="N18" s="8">
        <f t="shared" si="2"/>
        <v>1203.9220084236447</v>
      </c>
      <c r="O18" s="13">
        <f t="shared" si="3"/>
        <v>-2351.6011834111996</v>
      </c>
      <c r="P18" s="13">
        <f t="shared" ref="P18:P25" si="11">(N18^2+L18^2)</f>
        <v>1451437.8202167472</v>
      </c>
      <c r="Q18" s="13">
        <f t="shared" ref="Q18:Q25" si="12">(O18*L18+SQRT((O18*L18)^2-P18*(O18^2-N18^2*Raa^2)))/P18</f>
        <v>29.843069358152103</v>
      </c>
      <c r="R18" s="13">
        <f t="shared" ref="R18:R25" si="13">SQRT(Raa^2-Q18^2)</f>
        <v>3.0645083267178479</v>
      </c>
      <c r="S18" s="13">
        <f t="shared" ref="S18" si="14">ABS((ACOS(Q18/Ra)-b)/Rad)</f>
        <v>5.8630065205928288</v>
      </c>
      <c r="T18" s="11">
        <v>5</v>
      </c>
      <c r="U18" s="13">
        <f t="shared" si="4"/>
        <v>44.82876141412855</v>
      </c>
      <c r="V18" s="13">
        <f t="shared" si="5"/>
        <v>3.9220084236446175</v>
      </c>
      <c r="W18" s="13">
        <f t="shared" si="6"/>
        <v>29.843069358152103</v>
      </c>
      <c r="X18" s="13">
        <f t="shared" si="7"/>
        <v>-3.0645083267178506</v>
      </c>
      <c r="Y18" s="8">
        <f t="shared" si="8"/>
        <v>1199.1424999030733</v>
      </c>
      <c r="Z18" s="10">
        <f t="shared" ref="Z18:Z25" si="15">SQRT(Y18^2+(U18+W18)^2)</f>
        <v>1201.4651960771382</v>
      </c>
      <c r="AA18" s="13">
        <f t="shared" si="9"/>
        <v>0.87626956396661626</v>
      </c>
    </row>
    <row r="19" spans="1:27" x14ac:dyDescent="0.3">
      <c r="A19" s="1"/>
      <c r="B19" s="4" t="s">
        <v>34</v>
      </c>
      <c r="C19" s="11" t="s">
        <v>85</v>
      </c>
      <c r="D19" s="1"/>
      <c r="E19" s="1"/>
      <c r="F19" s="1"/>
      <c r="G19" s="1"/>
      <c r="H19" s="1"/>
      <c r="I19" s="6"/>
      <c r="J19" s="11">
        <v>10</v>
      </c>
      <c r="K19" s="13">
        <f t="shared" si="0"/>
        <v>0.17453292519943295</v>
      </c>
      <c r="L19" s="13">
        <f t="shared" si="1"/>
        <v>44.31634888554936</v>
      </c>
      <c r="M19" s="13">
        <f t="shared" si="10"/>
        <v>-7.8141679950118652</v>
      </c>
      <c r="N19" s="8">
        <f t="shared" si="2"/>
        <v>1207.8141679950118</v>
      </c>
      <c r="O19" s="13">
        <f t="shared" si="3"/>
        <v>-7045.0322047412628</v>
      </c>
      <c r="P19" s="13">
        <f t="shared" si="11"/>
        <v>1460779.0031880282</v>
      </c>
      <c r="Q19" s="13">
        <f t="shared" si="12"/>
        <v>29.194755965794858</v>
      </c>
      <c r="R19" s="13">
        <f t="shared" si="13"/>
        <v>6.9040730078472947</v>
      </c>
      <c r="S19" s="13">
        <f t="shared" ref="S19:S25" si="16">ABS((ACOS(Q19/Ra)-b)/Rad)</f>
        <v>13.305065042686582</v>
      </c>
      <c r="T19" s="11">
        <v>10</v>
      </c>
      <c r="U19" s="13">
        <f t="shared" si="4"/>
        <v>44.31634888554936</v>
      </c>
      <c r="V19" s="13">
        <f t="shared" si="5"/>
        <v>7.8141679950118652</v>
      </c>
      <c r="W19" s="13">
        <f t="shared" si="6"/>
        <v>29.194755965794858</v>
      </c>
      <c r="X19" s="13">
        <f t="shared" si="7"/>
        <v>-6.9040730078472876</v>
      </c>
      <c r="Y19" s="8">
        <f t="shared" si="8"/>
        <v>1199.0899050128355</v>
      </c>
      <c r="Z19" s="10">
        <f t="shared" si="15"/>
        <v>1201.3411184339593</v>
      </c>
      <c r="AA19" s="13">
        <f t="shared" si="9"/>
        <v>1.0003472071455235</v>
      </c>
    </row>
    <row r="20" spans="1:27" x14ac:dyDescent="0.3">
      <c r="A20" s="1"/>
      <c r="B20" s="4" t="s">
        <v>39</v>
      </c>
      <c r="C20" s="11" t="s">
        <v>86</v>
      </c>
      <c r="D20" s="1"/>
      <c r="E20" s="1"/>
      <c r="F20" s="1"/>
      <c r="G20" s="1"/>
      <c r="H20" s="1"/>
      <c r="I20" s="6"/>
      <c r="J20" s="11">
        <v>15</v>
      </c>
      <c r="K20" s="13">
        <f t="shared" si="0"/>
        <v>0.26179938779914941</v>
      </c>
      <c r="L20" s="13">
        <f t="shared" si="1"/>
        <v>43.466662183008076</v>
      </c>
      <c r="M20" s="13">
        <f t="shared" si="10"/>
        <v>-11.646857029613432</v>
      </c>
      <c r="N20" s="8">
        <f t="shared" si="2"/>
        <v>1211.6468570296133</v>
      </c>
      <c r="O20" s="13">
        <f t="shared" si="3"/>
        <v>-11681.553074870142</v>
      </c>
      <c r="P20" s="13">
        <f t="shared" si="11"/>
        <v>1469977.4568710721</v>
      </c>
      <c r="Q20" s="13">
        <f t="shared" si="12"/>
        <v>28.047046424932407</v>
      </c>
      <c r="R20" s="13">
        <f t="shared" si="13"/>
        <v>10.647214980345154</v>
      </c>
      <c r="S20" s="13">
        <f t="shared" si="16"/>
        <v>20.787754908738481</v>
      </c>
      <c r="T20" s="11">
        <v>15</v>
      </c>
      <c r="U20" s="13">
        <f t="shared" si="4"/>
        <v>43.466662183008076</v>
      </c>
      <c r="V20" s="13">
        <f t="shared" si="5"/>
        <v>11.646857029613432</v>
      </c>
      <c r="W20" s="13">
        <f t="shared" si="6"/>
        <v>28.047046424932407</v>
      </c>
      <c r="X20" s="13">
        <f t="shared" si="7"/>
        <v>-10.647214980345153</v>
      </c>
      <c r="Y20" s="8">
        <f t="shared" si="8"/>
        <v>1199.0003579507318</v>
      </c>
      <c r="Z20" s="10">
        <f t="shared" si="15"/>
        <v>1201.1311622320206</v>
      </c>
      <c r="AA20" s="13">
        <f t="shared" si="9"/>
        <v>1.2103034090841902</v>
      </c>
    </row>
    <row r="21" spans="1:27" x14ac:dyDescent="0.3">
      <c r="A21" s="1"/>
      <c r="B21" s="4" t="s">
        <v>53</v>
      </c>
      <c r="C21" s="11" t="s">
        <v>87</v>
      </c>
      <c r="D21" s="1" t="s">
        <v>55</v>
      </c>
      <c r="E21" s="1"/>
      <c r="F21" s="1"/>
      <c r="G21" s="1"/>
      <c r="H21" s="1"/>
      <c r="I21" s="6"/>
      <c r="J21" s="11">
        <v>20</v>
      </c>
      <c r="K21" s="13">
        <f t="shared" si="0"/>
        <v>0.3490658503988659</v>
      </c>
      <c r="L21" s="13">
        <f t="shared" si="1"/>
        <v>42.286167935365881</v>
      </c>
      <c r="M21" s="13">
        <f t="shared" si="10"/>
        <v>-15.390906449655093</v>
      </c>
      <c r="N21" s="8">
        <f t="shared" si="2"/>
        <v>1215.3909064496552</v>
      </c>
      <c r="O21" s="13">
        <f t="shared" si="3"/>
        <v>-16225.02774025721</v>
      </c>
      <c r="P21" s="13">
        <f t="shared" si="11"/>
        <v>1478963.1754791725</v>
      </c>
      <c r="Q21" s="13">
        <f t="shared" si="12"/>
        <v>26.3899564436521</v>
      </c>
      <c r="R21" s="13">
        <f t="shared" si="13"/>
        <v>14.267802875781014</v>
      </c>
      <c r="S21" s="13">
        <f t="shared" si="16"/>
        <v>28.397995176197501</v>
      </c>
      <c r="T21" s="11">
        <v>20</v>
      </c>
      <c r="U21" s="13">
        <f t="shared" si="4"/>
        <v>42.286167935365881</v>
      </c>
      <c r="V21" s="13">
        <f t="shared" si="5"/>
        <v>15.390906449655093</v>
      </c>
      <c r="W21" s="13">
        <f t="shared" si="6"/>
        <v>26.3899564436521</v>
      </c>
      <c r="X21" s="13">
        <f t="shared" si="7"/>
        <v>-14.267802875781015</v>
      </c>
      <c r="Y21" s="8">
        <f t="shared" si="8"/>
        <v>1198.8768964261258</v>
      </c>
      <c r="Z21" s="10">
        <f t="shared" si="15"/>
        <v>1200.8422972414246</v>
      </c>
      <c r="AA21" s="13">
        <f t="shared" si="9"/>
        <v>1.4991683996802294</v>
      </c>
    </row>
    <row r="22" spans="1:27" x14ac:dyDescent="0.3">
      <c r="A22" s="1"/>
      <c r="B22" s="4" t="s">
        <v>56</v>
      </c>
      <c r="C22" s="11" t="s">
        <v>77</v>
      </c>
      <c r="D22" s="1"/>
      <c r="E22" s="1"/>
      <c r="F22" s="1"/>
      <c r="G22" s="1"/>
      <c r="H22" s="1"/>
      <c r="I22" s="6"/>
      <c r="J22" s="11">
        <v>25</v>
      </c>
      <c r="K22" s="13">
        <f t="shared" si="0"/>
        <v>0.43633231299858238</v>
      </c>
      <c r="L22" s="13">
        <f t="shared" si="1"/>
        <v>40.783850416649244</v>
      </c>
      <c r="M22" s="13">
        <f t="shared" si="10"/>
        <v>-19.017821778331474</v>
      </c>
      <c r="N22" s="8">
        <f t="shared" si="2"/>
        <v>1219.0178217783314</v>
      </c>
      <c r="O22" s="13">
        <f t="shared" si="3"/>
        <v>-20639.724906593794</v>
      </c>
      <c r="P22" s="13">
        <f t="shared" si="11"/>
        <v>1487667.7722679952</v>
      </c>
      <c r="Q22" s="13">
        <f t="shared" si="12"/>
        <v>24.192215300996853</v>
      </c>
      <c r="R22" s="13">
        <f t="shared" si="13"/>
        <v>17.740820692127343</v>
      </c>
      <c r="S22" s="13">
        <f t="shared" si="16"/>
        <v>36.25362644025202</v>
      </c>
      <c r="T22" s="11">
        <v>25</v>
      </c>
      <c r="U22" s="13">
        <f t="shared" si="4"/>
        <v>40.783850416649244</v>
      </c>
      <c r="V22" s="13">
        <f t="shared" si="5"/>
        <v>19.017821778331474</v>
      </c>
      <c r="W22" s="13">
        <f t="shared" si="6"/>
        <v>24.192215300996857</v>
      </c>
      <c r="X22" s="13">
        <f t="shared" si="7"/>
        <v>-17.74082069212734</v>
      </c>
      <c r="Y22" s="8">
        <f t="shared" si="8"/>
        <v>1198.7229989137959</v>
      </c>
      <c r="Z22" s="10">
        <f t="shared" si="15"/>
        <v>1200.4827017666803</v>
      </c>
      <c r="AA22" s="13">
        <f t="shared" si="9"/>
        <v>1.8587638744245396</v>
      </c>
    </row>
    <row r="23" spans="1:27" x14ac:dyDescent="0.3">
      <c r="A23" s="1"/>
      <c r="B23" s="4" t="s">
        <v>57</v>
      </c>
      <c r="C23" s="11" t="s">
        <v>78</v>
      </c>
      <c r="D23" s="1"/>
      <c r="E23" s="1"/>
      <c r="F23" s="1"/>
      <c r="G23" s="1"/>
      <c r="H23" s="1"/>
      <c r="I23" s="6"/>
      <c r="J23" s="11">
        <v>30</v>
      </c>
      <c r="K23" s="13">
        <f t="shared" si="0"/>
        <v>0.52359877559829882</v>
      </c>
      <c r="L23" s="13">
        <f t="shared" si="1"/>
        <v>38.97114317029974</v>
      </c>
      <c r="M23" s="13">
        <f t="shared" si="10"/>
        <v>-22.499999999999996</v>
      </c>
      <c r="N23" s="8">
        <f t="shared" si="2"/>
        <v>1222.5</v>
      </c>
      <c r="O23" s="13">
        <f t="shared" si="3"/>
        <v>-24890.625</v>
      </c>
      <c r="P23" s="13">
        <f t="shared" si="11"/>
        <v>1496025</v>
      </c>
      <c r="Q23" s="13">
        <f t="shared" si="12"/>
        <v>21.382957061947206</v>
      </c>
      <c r="R23" s="13">
        <f t="shared" si="13"/>
        <v>21.042080393509625</v>
      </c>
      <c r="S23" s="13">
        <f t="shared" si="16"/>
        <v>44.539649807426891</v>
      </c>
      <c r="T23" s="11">
        <v>30</v>
      </c>
      <c r="U23" s="13">
        <f t="shared" si="4"/>
        <v>38.97114317029974</v>
      </c>
      <c r="V23" s="13">
        <f t="shared" si="5"/>
        <v>22.499999999999996</v>
      </c>
      <c r="W23" s="13">
        <f t="shared" si="6"/>
        <v>21.382957061947206</v>
      </c>
      <c r="X23" s="13">
        <f t="shared" si="7"/>
        <v>-21.042080393509622</v>
      </c>
      <c r="Y23" s="8">
        <f t="shared" si="8"/>
        <v>1198.5420803935097</v>
      </c>
      <c r="Z23" s="10">
        <f t="shared" si="15"/>
        <v>1200.0607217507147</v>
      </c>
      <c r="AA23" s="13">
        <f t="shared" si="9"/>
        <v>2.2807438903901129</v>
      </c>
    </row>
    <row r="24" spans="1:27" x14ac:dyDescent="0.3">
      <c r="A24" s="1"/>
      <c r="B24" s="4" t="s">
        <v>45</v>
      </c>
      <c r="C24" s="11" t="s">
        <v>45</v>
      </c>
      <c r="D24" s="1"/>
      <c r="E24" s="1"/>
      <c r="F24" s="1"/>
      <c r="G24" s="1"/>
      <c r="H24" s="1"/>
      <c r="I24" s="6"/>
      <c r="J24" s="11">
        <v>35</v>
      </c>
      <c r="K24" s="13">
        <f t="shared" si="0"/>
        <v>0.6108652381980153</v>
      </c>
      <c r="L24" s="13">
        <f t="shared" si="1"/>
        <v>36.861841993004631</v>
      </c>
      <c r="M24" s="13">
        <f t="shared" si="10"/>
        <v>-25.810939635797073</v>
      </c>
      <c r="N24" s="8">
        <f t="shared" si="2"/>
        <v>1225.810939635797</v>
      </c>
      <c r="O24" s="13">
        <f t="shared" si="3"/>
        <v>-28943.729865397792</v>
      </c>
      <c r="P24" s="13">
        <f t="shared" si="11"/>
        <v>1503971.2551259128</v>
      </c>
      <c r="Q24" s="13">
        <f t="shared" si="12"/>
        <v>17.801996101086939</v>
      </c>
      <c r="R24" s="13">
        <f t="shared" si="13"/>
        <v>24.147234516956296</v>
      </c>
      <c r="S24" s="13">
        <f t="shared" si="16"/>
        <v>53.601353668734006</v>
      </c>
      <c r="T24" s="11">
        <v>35</v>
      </c>
      <c r="U24" s="13">
        <f t="shared" si="4"/>
        <v>36.861841993004631</v>
      </c>
      <c r="V24" s="13">
        <f t="shared" si="5"/>
        <v>25.810939635797073</v>
      </c>
      <c r="W24" s="13">
        <f t="shared" si="6"/>
        <v>17.801996101086942</v>
      </c>
      <c r="X24" s="13">
        <f t="shared" si="7"/>
        <v>-24.147234516956289</v>
      </c>
      <c r="Y24" s="8">
        <f t="shared" si="8"/>
        <v>1198.3362948811593</v>
      </c>
      <c r="Z24" s="10">
        <f t="shared" si="15"/>
        <v>1199.5824318589707</v>
      </c>
      <c r="AA24" s="13">
        <f t="shared" si="9"/>
        <v>2.7590337821341109</v>
      </c>
    </row>
    <row r="25" spans="1:27" x14ac:dyDescent="0.3">
      <c r="A25" s="1"/>
      <c r="B25" s="4" t="s">
        <v>32</v>
      </c>
      <c r="C25" s="11" t="s">
        <v>32</v>
      </c>
      <c r="D25" s="1" t="s">
        <v>58</v>
      </c>
      <c r="E25" s="1"/>
      <c r="F25" s="1"/>
      <c r="G25" s="1"/>
      <c r="H25" s="1"/>
      <c r="I25" s="6"/>
      <c r="J25" s="11">
        <v>40</v>
      </c>
      <c r="K25" s="13">
        <f t="shared" si="0"/>
        <v>0.69813170079773179</v>
      </c>
      <c r="L25" s="13">
        <f t="shared" si="1"/>
        <v>34.47199994035401</v>
      </c>
      <c r="M25" s="13">
        <f t="shared" si="10"/>
        <v>-28.925442435894265</v>
      </c>
      <c r="N25" s="8">
        <f t="shared" si="2"/>
        <v>1228.9254424358942</v>
      </c>
      <c r="O25" s="13">
        <f t="shared" si="3"/>
        <v>-32766.371533129131</v>
      </c>
      <c r="P25" s="13">
        <f t="shared" si="11"/>
        <v>1511446.0618461461</v>
      </c>
      <c r="Q25" s="13">
        <f t="shared" si="12"/>
        <v>13.019114809912303</v>
      </c>
      <c r="R25" s="13">
        <f t="shared" si="13"/>
        <v>27.027812519076015</v>
      </c>
      <c r="S25" s="13">
        <f t="shared" si="16"/>
        <v>64.280197131029539</v>
      </c>
      <c r="T25" s="11">
        <v>40</v>
      </c>
      <c r="U25" s="13">
        <f t="shared" si="4"/>
        <v>34.47199994035401</v>
      </c>
      <c r="V25" s="13">
        <f t="shared" si="5"/>
        <v>28.925442435894265</v>
      </c>
      <c r="W25" s="13">
        <f t="shared" si="6"/>
        <v>13.019114809912303</v>
      </c>
      <c r="X25" s="13">
        <f t="shared" si="7"/>
        <v>-27.027812519076015</v>
      </c>
      <c r="Y25" s="8">
        <f t="shared" si="8"/>
        <v>1198.1023700831818</v>
      </c>
      <c r="Z25" s="10">
        <f t="shared" si="15"/>
        <v>1199.0432415802027</v>
      </c>
      <c r="AA25" s="13">
        <f t="shared" si="9"/>
        <v>3.2982240609021574</v>
      </c>
    </row>
    <row r="26" spans="1:27" x14ac:dyDescent="0.3">
      <c r="A26" s="1"/>
      <c r="B26" s="4" t="s">
        <v>41</v>
      </c>
      <c r="C26" s="11" t="s">
        <v>41</v>
      </c>
      <c r="D26" s="1" t="s">
        <v>59</v>
      </c>
      <c r="E26" s="1"/>
      <c r="F26" s="1"/>
      <c r="G26" s="1"/>
      <c r="H26" s="1"/>
      <c r="I26" s="6"/>
      <c r="J26" s="11"/>
      <c r="K26" s="13"/>
      <c r="L26" s="13"/>
      <c r="M26" s="13"/>
      <c r="N26" s="8"/>
      <c r="O26" s="13"/>
      <c r="P26" s="13"/>
      <c r="Q26" s="13"/>
      <c r="R26" s="13"/>
      <c r="S26" s="13"/>
      <c r="T26" s="11"/>
      <c r="U26" s="13"/>
      <c r="V26" s="13"/>
      <c r="W26" s="13"/>
      <c r="X26" s="13"/>
      <c r="Y26" s="8"/>
      <c r="Z26" s="10"/>
      <c r="AA26" s="14"/>
    </row>
    <row r="27" spans="1:27" x14ac:dyDescent="0.3">
      <c r="A27" s="1"/>
      <c r="B27" s="4" t="s">
        <v>88</v>
      </c>
      <c r="C27" s="11" t="s">
        <v>91</v>
      </c>
      <c r="D27" s="1" t="s">
        <v>89</v>
      </c>
      <c r="E27" s="1"/>
      <c r="F27" s="1"/>
      <c r="G27" s="1"/>
      <c r="H27" s="1"/>
      <c r="I27" s="6"/>
      <c r="J27" s="11"/>
      <c r="K27" s="13"/>
      <c r="L27" s="13"/>
      <c r="M27" s="13"/>
      <c r="N27" s="8"/>
      <c r="O27" s="13"/>
      <c r="P27" s="13"/>
      <c r="Q27" s="13"/>
      <c r="R27" s="13"/>
      <c r="S27" s="13"/>
      <c r="T27" s="11"/>
      <c r="U27" s="13"/>
      <c r="V27" s="13"/>
      <c r="W27" s="13"/>
      <c r="X27" s="13"/>
      <c r="Y27" s="8"/>
      <c r="Z27" s="10"/>
      <c r="AA27" s="14"/>
    </row>
    <row r="28" spans="1:27" ht="17.399999999999999" x14ac:dyDescent="0.3">
      <c r="A28" s="1"/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3" t="s">
        <v>68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3">
      <c r="A29" s="2" t="s">
        <v>60</v>
      </c>
      <c r="B29" s="1"/>
      <c r="C29" s="1"/>
      <c r="D29" s="1"/>
      <c r="E29" s="1"/>
      <c r="F29" s="1"/>
      <c r="G29" s="1"/>
      <c r="H29" s="1"/>
      <c r="I29" s="6"/>
      <c r="J29" s="7" t="s">
        <v>6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3">
      <c r="A30" s="1"/>
      <c r="B30" s="1"/>
      <c r="C30" s="1"/>
      <c r="D30" s="11" t="s">
        <v>61</v>
      </c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3">
      <c r="A31" s="1"/>
      <c r="B31" s="21" t="s">
        <v>4</v>
      </c>
      <c r="C31" s="15">
        <v>1200</v>
      </c>
      <c r="D31" s="1"/>
      <c r="E31" s="1"/>
      <c r="F31" s="1"/>
      <c r="G31" s="1"/>
      <c r="H31" s="1"/>
      <c r="I31" s="6"/>
      <c r="J31" s="1" t="s">
        <v>11</v>
      </c>
      <c r="K31" s="8">
        <f>Roo*SIN(aa)</f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3">
      <c r="A32" s="1"/>
      <c r="B32" s="21" t="s">
        <v>7</v>
      </c>
      <c r="C32" s="15">
        <v>45</v>
      </c>
      <c r="D32" s="1"/>
      <c r="E32" s="1"/>
      <c r="F32" s="1"/>
      <c r="G32" s="1"/>
      <c r="H32" s="1"/>
      <c r="I32" s="6"/>
      <c r="J32" s="1" t="s">
        <v>14</v>
      </c>
      <c r="K32" s="8">
        <f>Raa*SIN(bb)</f>
        <v>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3">
      <c r="A33" s="1"/>
      <c r="B33" s="21" t="s">
        <v>9</v>
      </c>
      <c r="C33" s="15">
        <v>30</v>
      </c>
      <c r="D33" s="1"/>
      <c r="E33" s="1"/>
      <c r="F33" s="1"/>
      <c r="G33" s="1"/>
      <c r="H33" s="1"/>
      <c r="I33" s="6"/>
      <c r="J33" s="1" t="s">
        <v>17</v>
      </c>
      <c r="K33" s="8">
        <f>Roo*COS(aa)</f>
        <v>45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3">
      <c r="I34" s="6"/>
      <c r="J34" s="1" t="s">
        <v>18</v>
      </c>
      <c r="K34" s="8">
        <f>Raa*COS(bb)</f>
        <v>30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3">
      <c r="A35" s="2" t="s">
        <v>69</v>
      </c>
      <c r="B35" s="1"/>
      <c r="C35" s="1"/>
      <c r="D35" s="1"/>
      <c r="I35" s="6"/>
      <c r="J35" s="1" t="s">
        <v>20</v>
      </c>
      <c r="K35" s="8">
        <f>LL-Hoo-Haa</f>
        <v>1200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3">
      <c r="A36" s="1"/>
      <c r="B36" s="1"/>
      <c r="C36" s="11" t="s">
        <v>62</v>
      </c>
      <c r="D36" s="1"/>
      <c r="I36" s="6"/>
      <c r="J36" s="1" t="s">
        <v>90</v>
      </c>
      <c r="K36" s="8">
        <f>SQRT(K35^2+(Doo-Daa)^2)</f>
        <v>1200.0937463381767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3">
      <c r="A37" s="1"/>
      <c r="B37" s="21" t="s">
        <v>63</v>
      </c>
      <c r="C37" s="15">
        <v>0</v>
      </c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3">
      <c r="A38" s="1"/>
      <c r="B38" s="21" t="s">
        <v>64</v>
      </c>
      <c r="C38" s="15">
        <v>0</v>
      </c>
      <c r="D38" s="1"/>
      <c r="E38" s="1"/>
      <c r="F38" s="1"/>
      <c r="G38" s="1"/>
      <c r="H38" s="1"/>
      <c r="I38" s="6"/>
      <c r="J38" s="7" t="s">
        <v>26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3">
      <c r="A39" s="1"/>
      <c r="B39" s="1"/>
      <c r="C39" s="1"/>
      <c r="D39" s="1"/>
      <c r="E39" s="1"/>
      <c r="F39" s="1"/>
      <c r="G39" s="1"/>
      <c r="H39" s="16"/>
      <c r="I39" s="17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 t="s">
        <v>29</v>
      </c>
    </row>
    <row r="40" spans="1:27" x14ac:dyDescent="0.3">
      <c r="A40" s="2" t="s">
        <v>65</v>
      </c>
      <c r="B40" s="1"/>
      <c r="C40" s="1"/>
      <c r="D40" s="1"/>
      <c r="E40" s="1"/>
      <c r="F40" s="1"/>
      <c r="G40" s="1"/>
      <c r="H40" s="16"/>
      <c r="I40" s="1"/>
      <c r="J40" s="4" t="s">
        <v>32</v>
      </c>
      <c r="K40" s="4" t="s">
        <v>33</v>
      </c>
      <c r="L40" s="4" t="s">
        <v>34</v>
      </c>
      <c r="M40" s="4" t="s">
        <v>35</v>
      </c>
      <c r="N40" s="4" t="s">
        <v>36</v>
      </c>
      <c r="O40" s="4" t="s">
        <v>37</v>
      </c>
      <c r="P40" s="4" t="s">
        <v>38</v>
      </c>
      <c r="Q40" s="4" t="s">
        <v>39</v>
      </c>
      <c r="R40" s="4" t="s">
        <v>40</v>
      </c>
      <c r="S40" s="4" t="s">
        <v>41</v>
      </c>
      <c r="T40" s="2" t="s">
        <v>42</v>
      </c>
      <c r="U40" s="4" t="s">
        <v>43</v>
      </c>
      <c r="V40" s="4" t="s">
        <v>44</v>
      </c>
      <c r="W40" s="4" t="s">
        <v>39</v>
      </c>
      <c r="X40" s="4" t="s">
        <v>40</v>
      </c>
      <c r="Y40" s="4" t="s">
        <v>23</v>
      </c>
      <c r="Z40" s="4" t="s">
        <v>45</v>
      </c>
      <c r="AA40" s="4" t="s">
        <v>46</v>
      </c>
    </row>
    <row r="41" spans="1:27" x14ac:dyDescent="0.3">
      <c r="A41" s="1"/>
      <c r="B41" s="1"/>
      <c r="C41" s="1"/>
      <c r="D41" s="1"/>
      <c r="E41" s="1"/>
      <c r="F41" s="1"/>
      <c r="G41" s="1"/>
      <c r="H41" s="16"/>
      <c r="I41" s="1"/>
      <c r="J41" s="11">
        <v>0</v>
      </c>
      <c r="K41" s="13">
        <f t="shared" ref="K41:K53" si="17">J41*Rad</f>
        <v>0</v>
      </c>
      <c r="L41" s="13">
        <f t="shared" ref="L41:L53" si="18">Roo*COS(aa-K41)</f>
        <v>45</v>
      </c>
      <c r="M41" s="13">
        <f t="shared" ref="M41:M53" si="19">Roo*SIN(aa-K41)</f>
        <v>0</v>
      </c>
      <c r="N41" s="8">
        <f t="shared" ref="N41:N53" si="20">LL-M41</f>
        <v>1200</v>
      </c>
      <c r="O41" s="13">
        <f t="shared" ref="O41:O53" si="21">0.5*(Ttt^2-N41^2-L41^2-Raa^2)</f>
        <v>-1350</v>
      </c>
      <c r="P41" s="13">
        <f>(N41^2+L41^2)</f>
        <v>1442025</v>
      </c>
      <c r="Q41" s="13">
        <f>Daa</f>
        <v>30</v>
      </c>
      <c r="R41" s="13">
        <f>Haa</f>
        <v>0</v>
      </c>
      <c r="S41" s="13">
        <f t="shared" ref="S41:S53" si="22">ABS((ACOS(Q41/Raa)-bb)/Rad)</f>
        <v>0</v>
      </c>
      <c r="T41" s="11">
        <v>0</v>
      </c>
      <c r="U41" s="13">
        <f t="shared" ref="U41:U53" si="23">Roo*COS(aa+K41)</f>
        <v>45</v>
      </c>
      <c r="V41" s="13">
        <f t="shared" ref="V41:V53" si="24">Roo*SIN(aa+K41)</f>
        <v>0</v>
      </c>
      <c r="W41" s="13">
        <f t="shared" ref="W41:W53" si="25">Raa*COS(bb+S41*Rad)</f>
        <v>30</v>
      </c>
      <c r="X41" s="13">
        <f t="shared" ref="X41:X53" si="26">Raa*SIN(bb-S41*Rad)</f>
        <v>0</v>
      </c>
      <c r="Y41" s="8">
        <f t="shared" ref="Y41:Y53" si="27">LL-V41-X41</f>
        <v>1200</v>
      </c>
      <c r="Z41" s="8">
        <f>SQRT(Y41^2+(U41-W41)^2)</f>
        <v>1200.0937463381767</v>
      </c>
      <c r="AA41" s="13">
        <f t="shared" ref="AA41:AA53" si="28">Ttt-Z41</f>
        <v>0</v>
      </c>
    </row>
    <row r="42" spans="1:27" x14ac:dyDescent="0.3">
      <c r="A42" s="1"/>
      <c r="B42" s="4" t="s">
        <v>66</v>
      </c>
      <c r="C42" s="11">
        <f>PI()/180</f>
        <v>1.7453292519943295E-2</v>
      </c>
      <c r="D42" s="1" t="s">
        <v>67</v>
      </c>
      <c r="E42" s="1"/>
      <c r="F42" s="1"/>
      <c r="G42" s="8"/>
      <c r="H42" s="16"/>
      <c r="I42" s="1"/>
      <c r="J42" s="11">
        <v>1</v>
      </c>
      <c r="K42" s="13">
        <f t="shared" si="17"/>
        <v>1.7453292519943295E-2</v>
      </c>
      <c r="L42" s="13">
        <f t="shared" si="18"/>
        <v>44.993146282037607</v>
      </c>
      <c r="M42" s="13">
        <f t="shared" si="19"/>
        <v>-0.785358289677758</v>
      </c>
      <c r="N42" s="8">
        <f t="shared" si="20"/>
        <v>1200.7853582896778</v>
      </c>
      <c r="O42" s="13">
        <f t="shared" si="21"/>
        <v>-2292.4299476133924</v>
      </c>
      <c r="P42" s="13">
        <f t="shared" ref="P42:P53" si="29">(N42^2+L42^2)</f>
        <v>1443909.8598952268</v>
      </c>
      <c r="Q42" s="13">
        <f t="shared" ref="Q42:Q53" si="30">(-O42*L42+SQRT((O42*L42)^2-P42*(O42^2-N42^2*Raa^2)))/P42</f>
        <v>29.989717321495977</v>
      </c>
      <c r="R42" s="13">
        <f t="shared" ref="R42:R53" si="31">SQRT(Raa^2-Q42^2)</f>
        <v>0.78540115658439313</v>
      </c>
      <c r="S42" s="13">
        <f t="shared" si="22"/>
        <v>1.5001771186941364</v>
      </c>
      <c r="T42" s="11">
        <v>1</v>
      </c>
      <c r="U42" s="13">
        <f t="shared" si="23"/>
        <v>44.993146282037607</v>
      </c>
      <c r="V42" s="13">
        <f t="shared" si="24"/>
        <v>0.785358289677758</v>
      </c>
      <c r="W42" s="13">
        <f t="shared" si="25"/>
        <v>29.989717321495977</v>
      </c>
      <c r="X42" s="13">
        <f t="shared" si="26"/>
        <v>-0.78540115658444343</v>
      </c>
      <c r="Y42" s="8">
        <f t="shared" si="27"/>
        <v>1200.0000428669066</v>
      </c>
      <c r="Z42" s="8">
        <f t="shared" ref="Z42:Z53" si="32">SQRT(Y42^2+(U42-W42)^2)</f>
        <v>1200.0938320652897</v>
      </c>
      <c r="AA42" s="13">
        <f t="shared" si="28"/>
        <v>-8.5727112946187844E-5</v>
      </c>
    </row>
    <row r="43" spans="1:27" x14ac:dyDescent="0.3">
      <c r="E43" s="1"/>
      <c r="F43" s="1"/>
      <c r="G43" s="1"/>
      <c r="H43" s="16"/>
      <c r="I43" s="1"/>
      <c r="J43" s="11">
        <v>2</v>
      </c>
      <c r="K43" s="13">
        <f t="shared" si="17"/>
        <v>3.4906585039886591E-2</v>
      </c>
      <c r="L43" s="13">
        <f t="shared" si="18"/>
        <v>44.972587215859306</v>
      </c>
      <c r="M43" s="13">
        <f t="shared" si="19"/>
        <v>-1.5704773516125436</v>
      </c>
      <c r="N43" s="8">
        <f t="shared" si="20"/>
        <v>1201.5704773516125</v>
      </c>
      <c r="O43" s="13">
        <f t="shared" si="21"/>
        <v>-3234.5728219349853</v>
      </c>
      <c r="P43" s="13">
        <f t="shared" si="29"/>
        <v>1445794.1456438699</v>
      </c>
      <c r="Q43" s="13">
        <f t="shared" si="30"/>
        <v>29.958856144776153</v>
      </c>
      <c r="R43" s="13">
        <f t="shared" si="31"/>
        <v>1.5706490685726466</v>
      </c>
      <c r="S43" s="13">
        <f t="shared" si="22"/>
        <v>3.0010908435169057</v>
      </c>
      <c r="T43" s="11">
        <v>2</v>
      </c>
      <c r="U43" s="13">
        <f t="shared" si="23"/>
        <v>44.972587215859306</v>
      </c>
      <c r="V43" s="13">
        <f t="shared" si="24"/>
        <v>1.5704773516125436</v>
      </c>
      <c r="W43" s="13">
        <f t="shared" si="25"/>
        <v>29.958856144776153</v>
      </c>
      <c r="X43" s="13">
        <f t="shared" si="26"/>
        <v>-1.5706490685726802</v>
      </c>
      <c r="Y43" s="8">
        <f t="shared" si="27"/>
        <v>1200.0001717169603</v>
      </c>
      <c r="Z43" s="8">
        <f t="shared" si="32"/>
        <v>1200.0940897452203</v>
      </c>
      <c r="AA43" s="13">
        <f t="shared" si="28"/>
        <v>-3.4340704360147356E-4</v>
      </c>
    </row>
    <row r="44" spans="1:27" x14ac:dyDescent="0.3">
      <c r="A44" s="1"/>
      <c r="B44" s="1"/>
      <c r="C44" s="1"/>
      <c r="D44" s="1"/>
      <c r="E44" s="1"/>
      <c r="F44" s="1"/>
      <c r="G44" s="1"/>
      <c r="H44" s="16"/>
      <c r="I44" s="1"/>
      <c r="J44" s="11">
        <v>3</v>
      </c>
      <c r="K44" s="13">
        <f t="shared" si="17"/>
        <v>5.235987755982989E-2</v>
      </c>
      <c r="L44" s="13">
        <f t="shared" si="18"/>
        <v>44.93832906395582</v>
      </c>
      <c r="M44" s="13">
        <f t="shared" si="19"/>
        <v>-2.3551180309324726</v>
      </c>
      <c r="N44" s="8">
        <f t="shared" si="20"/>
        <v>1202.3551180309325</v>
      </c>
      <c r="O44" s="13">
        <f t="shared" si="21"/>
        <v>-4176.1416371190808</v>
      </c>
      <c r="P44" s="13">
        <f t="shared" si="29"/>
        <v>1447677.2832742382</v>
      </c>
      <c r="Q44" s="13">
        <f t="shared" si="30"/>
        <v>29.907383620544717</v>
      </c>
      <c r="R44" s="13">
        <f t="shared" si="31"/>
        <v>2.3555052480462892</v>
      </c>
      <c r="S44" s="13">
        <f t="shared" si="22"/>
        <v>4.5033188332458787</v>
      </c>
      <c r="T44" s="11">
        <v>3</v>
      </c>
      <c r="U44" s="13">
        <f t="shared" si="23"/>
        <v>44.93832906395582</v>
      </c>
      <c r="V44" s="13">
        <f t="shared" si="24"/>
        <v>2.3551180309324726</v>
      </c>
      <c r="W44" s="13">
        <f t="shared" si="25"/>
        <v>29.907383620544717</v>
      </c>
      <c r="X44" s="13">
        <f t="shared" si="26"/>
        <v>-2.3555052480462773</v>
      </c>
      <c r="Y44" s="8">
        <f t="shared" si="27"/>
        <v>1200.0003872171137</v>
      </c>
      <c r="Z44" s="8">
        <f t="shared" si="32"/>
        <v>1200.0945207116588</v>
      </c>
      <c r="AA44" s="13">
        <f t="shared" si="28"/>
        <v>-7.7437348204512091E-4</v>
      </c>
    </row>
    <row r="45" spans="1:27" x14ac:dyDescent="0.3">
      <c r="A45" s="1"/>
      <c r="B45" s="1"/>
      <c r="C45" s="1"/>
      <c r="D45" s="1"/>
      <c r="E45" s="1"/>
      <c r="F45" s="1"/>
      <c r="G45" s="1"/>
      <c r="H45" s="16"/>
      <c r="I45" s="1"/>
      <c r="J45" s="11">
        <v>4</v>
      </c>
      <c r="K45" s="13">
        <f t="shared" si="17"/>
        <v>6.9813170079773182E-2</v>
      </c>
      <c r="L45" s="13">
        <f t="shared" si="18"/>
        <v>44.890382261692089</v>
      </c>
      <c r="M45" s="13">
        <f t="shared" si="19"/>
        <v>-3.1390413184856385</v>
      </c>
      <c r="N45" s="8">
        <f t="shared" si="20"/>
        <v>1203.1390413184856</v>
      </c>
      <c r="O45" s="13">
        <f t="shared" si="21"/>
        <v>-5116.849582182721</v>
      </c>
      <c r="P45" s="13">
        <f t="shared" si="29"/>
        <v>1449558.6991643654</v>
      </c>
      <c r="Q45" s="13">
        <f t="shared" si="30"/>
        <v>29.835249027517939</v>
      </c>
      <c r="R45" s="13">
        <f t="shared" si="31"/>
        <v>3.1397317506420657</v>
      </c>
      <c r="S45" s="13">
        <f t="shared" si="22"/>
        <v>6.0074469989904298</v>
      </c>
      <c r="T45" s="11">
        <v>4</v>
      </c>
      <c r="U45" s="13">
        <f t="shared" si="23"/>
        <v>44.890382261692089</v>
      </c>
      <c r="V45" s="13">
        <f t="shared" si="24"/>
        <v>3.1390413184856385</v>
      </c>
      <c r="W45" s="13">
        <f t="shared" si="25"/>
        <v>29.835249027517939</v>
      </c>
      <c r="X45" s="13">
        <f t="shared" si="26"/>
        <v>-3.1397317506420661</v>
      </c>
      <c r="Y45" s="8">
        <f t="shared" si="27"/>
        <v>1200.0006904321565</v>
      </c>
      <c r="Z45" s="8">
        <f t="shared" si="32"/>
        <v>1200.0951270938278</v>
      </c>
      <c r="AA45" s="13">
        <f t="shared" si="28"/>
        <v>-1.3807556510982977E-3</v>
      </c>
    </row>
    <row r="46" spans="1:27" x14ac:dyDescent="0.3">
      <c r="F46" s="1"/>
      <c r="G46" s="1"/>
      <c r="H46" s="16"/>
      <c r="I46" s="1"/>
      <c r="J46" s="11">
        <v>5</v>
      </c>
      <c r="K46" s="13">
        <f t="shared" si="17"/>
        <v>8.7266462599716474E-2</v>
      </c>
      <c r="L46" s="13">
        <f t="shared" si="18"/>
        <v>44.82876141412855</v>
      </c>
      <c r="M46" s="13">
        <f t="shared" si="19"/>
        <v>-3.9220084236446175</v>
      </c>
      <c r="N46" s="8">
        <f t="shared" si="20"/>
        <v>1203.9220084236447</v>
      </c>
      <c r="O46" s="13">
        <f t="shared" si="21"/>
        <v>-6056.4101083736296</v>
      </c>
      <c r="P46" s="13">
        <f t="shared" si="29"/>
        <v>1451437.8202167472</v>
      </c>
      <c r="Q46" s="13">
        <f t="shared" si="30"/>
        <v>29.742383141822035</v>
      </c>
      <c r="R46" s="13">
        <f t="shared" si="31"/>
        <v>3.9230912613728997</v>
      </c>
      <c r="S46" s="13">
        <f t="shared" si="22"/>
        <v>7.5140730902253408</v>
      </c>
      <c r="T46" s="11">
        <v>5</v>
      </c>
      <c r="U46" s="13">
        <f t="shared" si="23"/>
        <v>44.82876141412855</v>
      </c>
      <c r="V46" s="13">
        <f t="shared" si="24"/>
        <v>3.9220084236446175</v>
      </c>
      <c r="W46" s="13">
        <f t="shared" si="25"/>
        <v>29.742383141822035</v>
      </c>
      <c r="X46" s="13">
        <f t="shared" si="26"/>
        <v>-3.9230912613729036</v>
      </c>
      <c r="Y46" s="8">
        <f t="shared" si="27"/>
        <v>1200.0010828377283</v>
      </c>
      <c r="Z46" s="8">
        <f t="shared" si="32"/>
        <v>1200.095911842506</v>
      </c>
      <c r="AA46" s="13">
        <f t="shared" si="28"/>
        <v>-2.1655043292412302E-3</v>
      </c>
    </row>
    <row r="47" spans="1:27" x14ac:dyDescent="0.3">
      <c r="F47" s="1"/>
      <c r="G47" s="1"/>
      <c r="H47" s="16"/>
      <c r="I47" s="1"/>
      <c r="J47" s="11">
        <v>10</v>
      </c>
      <c r="K47" s="13">
        <f t="shared" si="17"/>
        <v>0.17453292519943295</v>
      </c>
      <c r="L47" s="13">
        <f t="shared" si="18"/>
        <v>44.31634888554936</v>
      </c>
      <c r="M47" s="13">
        <f t="shared" si="19"/>
        <v>-7.8141679950118652</v>
      </c>
      <c r="N47" s="8">
        <f t="shared" si="20"/>
        <v>1207.8141679950118</v>
      </c>
      <c r="O47" s="13">
        <f t="shared" si="21"/>
        <v>-10727.001594014129</v>
      </c>
      <c r="P47" s="13">
        <f t="shared" si="29"/>
        <v>1460779.0031880282</v>
      </c>
      <c r="Q47" s="13">
        <f t="shared" si="30"/>
        <v>28.963234698102664</v>
      </c>
      <c r="R47" s="13">
        <f t="shared" si="31"/>
        <v>7.8186338846771646</v>
      </c>
      <c r="S47" s="13">
        <f t="shared" si="22"/>
        <v>15.10692095353823</v>
      </c>
      <c r="T47" s="11">
        <v>10</v>
      </c>
      <c r="U47" s="13">
        <f t="shared" si="23"/>
        <v>44.31634888554936</v>
      </c>
      <c r="V47" s="13">
        <f t="shared" si="24"/>
        <v>7.8141679950118652</v>
      </c>
      <c r="W47" s="13">
        <f t="shared" si="25"/>
        <v>28.963234698102664</v>
      </c>
      <c r="X47" s="13">
        <f t="shared" si="26"/>
        <v>-7.8186338846771628</v>
      </c>
      <c r="Y47" s="8">
        <f t="shared" si="27"/>
        <v>1200.0044658896654</v>
      </c>
      <c r="Z47" s="8">
        <f t="shared" si="32"/>
        <v>1200.1026773865617</v>
      </c>
      <c r="AA47" s="13">
        <f t="shared" si="28"/>
        <v>-8.931048384965834E-3</v>
      </c>
    </row>
    <row r="48" spans="1:27" x14ac:dyDescent="0.3">
      <c r="F48" s="1"/>
      <c r="G48" s="1"/>
      <c r="H48" s="16"/>
      <c r="I48" s="1"/>
      <c r="J48" s="11">
        <v>15</v>
      </c>
      <c r="K48" s="13">
        <f t="shared" si="17"/>
        <v>0.26179938779914941</v>
      </c>
      <c r="L48" s="13">
        <f t="shared" si="18"/>
        <v>43.466662183008076</v>
      </c>
      <c r="M48" s="13">
        <f t="shared" si="19"/>
        <v>-11.646857029613432</v>
      </c>
      <c r="N48" s="8">
        <f t="shared" si="20"/>
        <v>1211.6468570296133</v>
      </c>
      <c r="O48" s="13">
        <f t="shared" si="21"/>
        <v>-15326.228435536013</v>
      </c>
      <c r="P48" s="13">
        <f t="shared" si="29"/>
        <v>1469977.4568710721</v>
      </c>
      <c r="Q48" s="13">
        <f t="shared" si="30"/>
        <v>27.642431552534273</v>
      </c>
      <c r="R48" s="13">
        <f t="shared" si="31"/>
        <v>11.657443024242395</v>
      </c>
      <c r="S48" s="13">
        <f t="shared" si="22"/>
        <v>22.866260849145121</v>
      </c>
      <c r="T48" s="11">
        <v>15</v>
      </c>
      <c r="U48" s="13">
        <f t="shared" si="23"/>
        <v>43.466662183008076</v>
      </c>
      <c r="V48" s="13">
        <f t="shared" si="24"/>
        <v>11.646857029613432</v>
      </c>
      <c r="W48" s="13">
        <f t="shared" si="25"/>
        <v>27.642431552534273</v>
      </c>
      <c r="X48" s="13">
        <f t="shared" si="26"/>
        <v>-11.657443024242397</v>
      </c>
      <c r="Y48" s="8">
        <f t="shared" si="27"/>
        <v>1200.0105859946291</v>
      </c>
      <c r="Z48" s="8">
        <f t="shared" si="32"/>
        <v>1200.1149164868418</v>
      </c>
      <c r="AA48" s="13">
        <f t="shared" si="28"/>
        <v>-2.1170148665078159E-2</v>
      </c>
    </row>
    <row r="49" spans="1:27" x14ac:dyDescent="0.3">
      <c r="A49" s="1"/>
      <c r="B49" s="1"/>
      <c r="C49" s="1"/>
      <c r="D49" s="1"/>
      <c r="E49" s="1"/>
      <c r="F49" s="1"/>
      <c r="G49" s="1"/>
      <c r="H49" s="16"/>
      <c r="I49" s="1"/>
      <c r="J49" s="11">
        <v>20</v>
      </c>
      <c r="K49" s="13">
        <f t="shared" si="17"/>
        <v>0.3490658503988659</v>
      </c>
      <c r="L49" s="13">
        <f t="shared" si="18"/>
        <v>42.286167935365881</v>
      </c>
      <c r="M49" s="13">
        <f t="shared" si="19"/>
        <v>-15.390906449655093</v>
      </c>
      <c r="N49" s="8">
        <f t="shared" si="20"/>
        <v>1215.3909064496552</v>
      </c>
      <c r="O49" s="13">
        <f t="shared" si="21"/>
        <v>-19819.087739586193</v>
      </c>
      <c r="P49" s="13">
        <f t="shared" si="29"/>
        <v>1478963.1754791725</v>
      </c>
      <c r="Q49" s="13">
        <f t="shared" si="30"/>
        <v>25.738950041088643</v>
      </c>
      <c r="R49" s="13">
        <f t="shared" si="31"/>
        <v>15.411244297017129</v>
      </c>
      <c r="S49" s="13">
        <f t="shared" si="22"/>
        <v>30.911144514367578</v>
      </c>
      <c r="T49" s="11">
        <v>20</v>
      </c>
      <c r="U49" s="13">
        <f t="shared" si="23"/>
        <v>42.286167935365881</v>
      </c>
      <c r="V49" s="13">
        <f t="shared" si="24"/>
        <v>15.390906449655093</v>
      </c>
      <c r="W49" s="13">
        <f t="shared" si="25"/>
        <v>25.738950041088643</v>
      </c>
      <c r="X49" s="13">
        <f t="shared" si="26"/>
        <v>-15.411244297017127</v>
      </c>
      <c r="Y49" s="8">
        <f t="shared" si="27"/>
        <v>1200.020337847362</v>
      </c>
      <c r="Z49" s="8">
        <f t="shared" si="32"/>
        <v>1200.1344181662892</v>
      </c>
      <c r="AA49" s="13">
        <f t="shared" si="28"/>
        <v>-4.0671828112408548E-2</v>
      </c>
    </row>
    <row r="50" spans="1:27" x14ac:dyDescent="0.3">
      <c r="H50" s="19"/>
      <c r="I50" s="1"/>
      <c r="J50" s="11">
        <v>25</v>
      </c>
      <c r="K50" s="13">
        <f t="shared" si="17"/>
        <v>0.43633231299858238</v>
      </c>
      <c r="L50" s="13">
        <f t="shared" si="18"/>
        <v>40.783850416649244</v>
      </c>
      <c r="M50" s="13">
        <f t="shared" si="19"/>
        <v>-19.017821778331474</v>
      </c>
      <c r="N50" s="8">
        <f t="shared" si="20"/>
        <v>1219.0178217783314</v>
      </c>
      <c r="O50" s="13">
        <f t="shared" si="21"/>
        <v>-24171.386133997603</v>
      </c>
      <c r="P50" s="13">
        <f t="shared" si="29"/>
        <v>1487667.7722679952</v>
      </c>
      <c r="Q50" s="13">
        <f t="shared" si="30"/>
        <v>23.172648373769185</v>
      </c>
      <c r="R50" s="13">
        <f t="shared" si="31"/>
        <v>19.053303318470849</v>
      </c>
      <c r="S50" s="13">
        <f t="shared" si="22"/>
        <v>39.428151643878365</v>
      </c>
      <c r="T50" s="11">
        <v>25</v>
      </c>
      <c r="U50" s="13">
        <f t="shared" si="23"/>
        <v>40.783850416649244</v>
      </c>
      <c r="V50" s="13">
        <f t="shared" si="24"/>
        <v>19.017821778331474</v>
      </c>
      <c r="W50" s="13">
        <f t="shared" si="25"/>
        <v>23.172648373769185</v>
      </c>
      <c r="X50" s="13">
        <f t="shared" si="26"/>
        <v>-19.053303318470849</v>
      </c>
      <c r="Y50" s="8">
        <f t="shared" si="27"/>
        <v>1200.0354815401395</v>
      </c>
      <c r="Z50" s="8">
        <f t="shared" si="32"/>
        <v>1200.1647017774976</v>
      </c>
      <c r="AA50" s="13">
        <f t="shared" si="28"/>
        <v>-7.0955439320869118E-2</v>
      </c>
    </row>
    <row r="51" spans="1:27" x14ac:dyDescent="0.3">
      <c r="H51" s="19"/>
      <c r="I51" s="1"/>
      <c r="J51" s="11">
        <v>30</v>
      </c>
      <c r="K51" s="13">
        <f t="shared" si="17"/>
        <v>0.52359877559829882</v>
      </c>
      <c r="L51" s="13">
        <f t="shared" si="18"/>
        <v>38.97114317029974</v>
      </c>
      <c r="M51" s="13">
        <f t="shared" si="19"/>
        <v>-22.499999999999996</v>
      </c>
      <c r="N51" s="8">
        <f t="shared" si="20"/>
        <v>1222.5</v>
      </c>
      <c r="O51" s="13">
        <f t="shared" si="21"/>
        <v>-28350</v>
      </c>
      <c r="P51" s="13">
        <f t="shared" si="29"/>
        <v>1496025</v>
      </c>
      <c r="Q51" s="13">
        <f t="shared" si="30"/>
        <v>19.775135462729097</v>
      </c>
      <c r="R51" s="13">
        <f t="shared" si="31"/>
        <v>22.559787619361892</v>
      </c>
      <c r="S51" s="13">
        <f t="shared" si="22"/>
        <v>48.763306977768117</v>
      </c>
      <c r="T51" s="11">
        <v>30</v>
      </c>
      <c r="U51" s="13">
        <f t="shared" si="23"/>
        <v>38.97114317029974</v>
      </c>
      <c r="V51" s="13">
        <f t="shared" si="24"/>
        <v>22.499999999999996</v>
      </c>
      <c r="W51" s="13">
        <f t="shared" si="25"/>
        <v>19.7751354627291</v>
      </c>
      <c r="X51" s="13">
        <f t="shared" si="26"/>
        <v>-22.559787619361888</v>
      </c>
      <c r="Y51" s="8">
        <f t="shared" si="27"/>
        <v>1200.0597876193619</v>
      </c>
      <c r="Z51" s="8">
        <f t="shared" si="32"/>
        <v>1200.2133062805699</v>
      </c>
      <c r="AA51" s="13">
        <f t="shared" si="28"/>
        <v>-0.1195599423931526</v>
      </c>
    </row>
    <row r="52" spans="1:27" x14ac:dyDescent="0.3">
      <c r="H52" s="19"/>
      <c r="I52" s="1"/>
      <c r="J52" s="11">
        <v>35</v>
      </c>
      <c r="K52" s="13">
        <f t="shared" si="17"/>
        <v>0.6108652381980153</v>
      </c>
      <c r="L52" s="13">
        <f t="shared" si="18"/>
        <v>36.861841993004631</v>
      </c>
      <c r="M52" s="13">
        <f t="shared" si="19"/>
        <v>-25.810939635797073</v>
      </c>
      <c r="N52" s="8">
        <f t="shared" si="20"/>
        <v>1225.810939635797</v>
      </c>
      <c r="O52" s="13">
        <f t="shared" si="21"/>
        <v>-32323.127562956412</v>
      </c>
      <c r="P52" s="13">
        <f t="shared" si="29"/>
        <v>1503971.2551259128</v>
      </c>
      <c r="Q52" s="13">
        <f t="shared" si="30"/>
        <v>15.114611396565909</v>
      </c>
      <c r="R52" s="13">
        <f t="shared" si="31"/>
        <v>25.9142532659307</v>
      </c>
      <c r="S52" s="13">
        <f t="shared" si="22"/>
        <v>59.746922181919473</v>
      </c>
      <c r="T52" s="11">
        <v>35</v>
      </c>
      <c r="U52" s="13">
        <f t="shared" si="23"/>
        <v>36.861841993004631</v>
      </c>
      <c r="V52" s="13">
        <f t="shared" si="24"/>
        <v>25.810939635797073</v>
      </c>
      <c r="W52" s="13">
        <f t="shared" si="25"/>
        <v>15.114611396565909</v>
      </c>
      <c r="X52" s="13">
        <f t="shared" si="26"/>
        <v>-25.914253265930697</v>
      </c>
      <c r="Y52" s="8">
        <f t="shared" si="27"/>
        <v>1200.1033136301337</v>
      </c>
      <c r="Z52" s="8">
        <f t="shared" si="32"/>
        <v>1200.3003396753006</v>
      </c>
      <c r="AA52" s="13">
        <f t="shared" si="28"/>
        <v>-0.20659333712387706</v>
      </c>
    </row>
    <row r="53" spans="1:27" x14ac:dyDescent="0.3">
      <c r="H53" s="19"/>
      <c r="I53" s="1"/>
      <c r="J53" s="11">
        <v>40</v>
      </c>
      <c r="K53" s="13">
        <f t="shared" si="17"/>
        <v>0.69813170079773179</v>
      </c>
      <c r="L53" s="13">
        <f t="shared" si="18"/>
        <v>34.47199994035401</v>
      </c>
      <c r="M53" s="13">
        <f t="shared" si="19"/>
        <v>-28.925442435894265</v>
      </c>
      <c r="N53" s="8">
        <f t="shared" si="20"/>
        <v>1228.9254424358942</v>
      </c>
      <c r="O53" s="13">
        <f t="shared" si="21"/>
        <v>-36060.530923073013</v>
      </c>
      <c r="P53" s="13">
        <f t="shared" si="29"/>
        <v>1511446.0618461461</v>
      </c>
      <c r="Q53" s="13">
        <f t="shared" si="30"/>
        <v>7.1173554450119143</v>
      </c>
      <c r="R53" s="13">
        <f t="shared" si="31"/>
        <v>29.143494153401704</v>
      </c>
      <c r="S53" s="13">
        <f t="shared" si="22"/>
        <v>76.275994415763677</v>
      </c>
      <c r="T53" s="11">
        <v>40</v>
      </c>
      <c r="U53" s="13">
        <f t="shared" si="23"/>
        <v>34.47199994035401</v>
      </c>
      <c r="V53" s="13">
        <f t="shared" si="24"/>
        <v>28.925442435894265</v>
      </c>
      <c r="W53" s="13">
        <f t="shared" si="25"/>
        <v>7.1173554450119161</v>
      </c>
      <c r="X53" s="13">
        <f t="shared" si="26"/>
        <v>-29.143494153401701</v>
      </c>
      <c r="Y53" s="8">
        <f t="shared" si="27"/>
        <v>1200.2180517175075</v>
      </c>
      <c r="Z53" s="8">
        <f t="shared" si="32"/>
        <v>1200.5297365096944</v>
      </c>
      <c r="AA53" s="13">
        <f t="shared" si="28"/>
        <v>-0.43599017151768749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23</vt:i4>
      </vt:variant>
    </vt:vector>
  </HeadingPairs>
  <TitlesOfParts>
    <vt:vector size="25" baseType="lpstr">
      <vt:lpstr>Angular offset</vt:lpstr>
      <vt:lpstr>Linear offset</vt:lpstr>
      <vt:lpstr>a</vt:lpstr>
      <vt:lpstr>aa</vt:lpstr>
      <vt:lpstr>b</vt:lpstr>
      <vt:lpstr>bb</vt:lpstr>
      <vt:lpstr>Da</vt:lpstr>
      <vt:lpstr>Daa</vt:lpstr>
      <vt:lpstr>Do</vt:lpstr>
      <vt:lpstr>Doo</vt:lpstr>
      <vt:lpstr>Ha</vt:lpstr>
      <vt:lpstr>Haa</vt:lpstr>
      <vt:lpstr>Ho</vt:lpstr>
      <vt:lpstr>Hoo</vt:lpstr>
      <vt:lpstr>L</vt:lpstr>
      <vt:lpstr>LL</vt:lpstr>
      <vt:lpstr>Ra</vt:lpstr>
      <vt:lpstr>Raa</vt:lpstr>
      <vt:lpstr>Rad</vt:lpstr>
      <vt:lpstr>Ro</vt:lpstr>
      <vt:lpstr>Roo</vt:lpstr>
      <vt:lpstr>To</vt:lpstr>
      <vt:lpstr>Too</vt:lpstr>
      <vt:lpstr>Tt</vt:lpstr>
      <vt:lpstr>Ttt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2015-01-04T09:02:54Z</dcterms:created>
  <dcterms:modified xsi:type="dcterms:W3CDTF">2015-02-24T16:29:30Z</dcterms:modified>
</cp:coreProperties>
</file>